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iLevy\Excel Academy Dropbox\Avi Levy\Excel Academy Team Folder\Excel Academy\EA - Pre-assessments\"/>
    </mc:Choice>
  </mc:AlternateContent>
  <xr:revisionPtr revIDLastSave="0" documentId="13_ncr:1_{7141C020-B88A-4A7F-9208-EF83A88A6D41}" xr6:coauthVersionLast="47" xr6:coauthVersionMax="47" xr10:uidLastSave="{00000000-0000-0000-0000-000000000000}"/>
  <workbookProtection workbookAlgorithmName="SHA-512" workbookHashValue="UornwRStk2m3fUbipjs3pUJPcpIOKhcVH3xLYyitepWUY0UhXTCkBJ5gIzRZHmfjZ36+MeU08oHrlhYrKfRy7A==" workbookSaltValue="i9MeZ9vkNWXo9jNFYznUUQ==" workbookSpinCount="100000" lockStructure="1"/>
  <bookViews>
    <workbookView xWindow="-120" yWindow="-120" windowWidth="29040" windowHeight="15720" tabRatio="0" xr2:uid="{00000000-000D-0000-FFFF-FFFF00000000}"/>
  </bookViews>
  <sheets>
    <sheet name="Welcome" sheetId="2" r:id="rId1"/>
    <sheet name="Assessment" sheetId="1" r:id="rId2"/>
    <sheet name="Information" sheetId="3" state="hidden" r:id="rId3"/>
    <sheet name="Lists" sheetId="6" state="hidden" r:id="rId4"/>
    <sheet name="Results Check" sheetId="4" state="hidden" r:id="rId5"/>
    <sheet name="Import" sheetId="5" state="hidden" r:id="rId6"/>
  </sheets>
  <functionGroups builtInGroupCount="19"/>
  <externalReferences>
    <externalReference r:id="rId7"/>
  </externalReferences>
  <definedNames>
    <definedName name="Cell_Number">Welcome!$F$29</definedName>
    <definedName name="Contact_No." hidden="1">[1]Home!$L$25</definedName>
    <definedName name="Country">Welcome!$F$26</definedName>
    <definedName name="Email_Address">Welcome!$F$25</definedName>
    <definedName name="Email_Attachment">Information!$C$29</definedName>
    <definedName name="Email_BCc">Information!$C$26</definedName>
    <definedName name="Email_Body">Information!$C$28</definedName>
    <definedName name="Email_Cc">Information!$C$25</definedName>
    <definedName name="Email_Subject">Information!$C$27</definedName>
    <definedName name="Email_To">Information!$C$24</definedName>
    <definedName name="EmailStart_Attachment">Information!$C$43</definedName>
    <definedName name="EmailStart_BCc">Information!$C$40</definedName>
    <definedName name="EmailStart_Body">Information!$C$42</definedName>
    <definedName name="EmailStart_Cc">Information!$C$39</definedName>
    <definedName name="EmailStart_Subject">Information!$C$41</definedName>
    <definedName name="EmailStart_To">Information!$C$38</definedName>
    <definedName name="First_Name">Welcome!$F$23</definedName>
    <definedName name="ID_Number">Welcome!#REF!</definedName>
    <definedName name="Job_Title">Welcome!$F$28</definedName>
    <definedName name="List_of_Countries">Lists!$A$2:$A$200</definedName>
    <definedName name="New_File_Path">Information!$C$21</definedName>
    <definedName name="New_Short_Name">Information!$C$20</definedName>
    <definedName name="Organization">Welcome!$F$27</definedName>
    <definedName name="Percentage_achieved">'Results Check'!$H$26</definedName>
    <definedName name="Percentage_Achieved_Sentence">Information!$C$31</definedName>
    <definedName name="Rating_Lookup">Information!$E$6:$H$7</definedName>
    <definedName name="Save_Button_Click_Flag">Information!$B$46</definedName>
    <definedName name="Surname">Welcome!$F$24</definedName>
    <definedName name="This_Workbook_File_Path">Information!$C$17</definedName>
    <definedName name="This_Workbook_Short_Name">Information!$C$19</definedName>
    <definedName name="Time_End">Information!$E$3</definedName>
    <definedName name="Time_Now">Information!$E$1</definedName>
    <definedName name="Time_Start">Information!$E$2</definedName>
    <definedName name="Today_s_Date">Information!$C$16</definedName>
    <definedName name="Values_To_Import_Into_Assessment_Report">Import!$B$3:$B$11</definedName>
    <definedName name="Workbook_Location">Information!$C$18</definedName>
    <definedName name="Workshop_Recommendation">Information!$C$34</definedName>
    <definedName name="Workshop_Recommendation_Sentence">Information!$C$35</definedName>
    <definedName name="Your_Details">Welcome!$F$23:$I$29</definedName>
    <definedName name="Your_details_Check">Information!$B$14</definedName>
    <definedName name="Your_Rating">Information!$C$32</definedName>
    <definedName name="Your_Rating_Sentence">Information!$C$33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3" l="1"/>
  <c r="H7" i="3"/>
  <c r="H6" i="3"/>
  <c r="E1" i="3"/>
  <c r="B5" i="3" l="1"/>
  <c r="C42" i="3" l="1"/>
  <c r="F3" i="4" l="1"/>
  <c r="B8" i="5" l="1"/>
  <c r="B7" i="5"/>
  <c r="B6" i="5"/>
  <c r="B5" i="5"/>
  <c r="B4" i="5"/>
  <c r="B3" i="5"/>
  <c r="C24" i="3" l="1"/>
  <c r="H25" i="4" l="1"/>
  <c r="D24" i="4"/>
  <c r="F23" i="4"/>
  <c r="G23" i="4" s="1"/>
  <c r="D20" i="4"/>
  <c r="F20" i="4" s="1"/>
  <c r="D19" i="4"/>
  <c r="F19" i="4" s="1"/>
  <c r="D18" i="4"/>
  <c r="F18" i="4" s="1"/>
  <c r="D17" i="4"/>
  <c r="F17" i="4" s="1"/>
  <c r="D16" i="4"/>
  <c r="F16" i="4" s="1"/>
  <c r="D14" i="4"/>
  <c r="D13" i="4"/>
  <c r="C13" i="4"/>
  <c r="F13" i="4" s="1"/>
  <c r="D12" i="4"/>
  <c r="C12" i="4"/>
  <c r="D11" i="4"/>
  <c r="C11" i="4"/>
  <c r="F11" i="4" s="1"/>
  <c r="D10" i="4"/>
  <c r="C10" i="4"/>
  <c r="D9" i="4"/>
  <c r="C9" i="4"/>
  <c r="F7" i="4"/>
  <c r="G7" i="4" s="1"/>
  <c r="D6" i="4"/>
  <c r="C6" i="4"/>
  <c r="F6" i="4" s="1"/>
  <c r="G6" i="4" s="1"/>
  <c r="F5" i="4"/>
  <c r="G5" i="4" s="1"/>
  <c r="D4" i="4"/>
  <c r="C4" i="4"/>
  <c r="G3" i="4"/>
  <c r="C41" i="3"/>
  <c r="C17" i="3"/>
  <c r="C18" i="3" s="1"/>
  <c r="C16" i="3"/>
  <c r="B8" i="3"/>
  <c r="B4" i="3"/>
  <c r="B7" i="3"/>
  <c r="E3" i="3"/>
  <c r="B6" i="3"/>
  <c r="B3" i="3"/>
  <c r="B2" i="3"/>
  <c r="F4" i="4" l="1"/>
  <c r="G4" i="4" s="1"/>
  <c r="F12" i="4"/>
  <c r="F10" i="4"/>
  <c r="G10" i="4" s="1"/>
  <c r="F9" i="4"/>
  <c r="G9" i="4" s="1"/>
  <c r="F24" i="4"/>
  <c r="G24" i="4" s="1"/>
  <c r="B11" i="3"/>
  <c r="B14" i="3" s="1"/>
  <c r="G16" i="4"/>
  <c r="C19" i="3"/>
  <c r="C20" i="3" s="1"/>
  <c r="C27" i="3" s="1"/>
  <c r="C14" i="4"/>
  <c r="F14" i="4" l="1"/>
  <c r="G14" i="4" s="1"/>
  <c r="G25" i="4" s="1"/>
  <c r="H26" i="4" s="1"/>
  <c r="C21" i="3"/>
  <c r="C29" i="3" s="1"/>
  <c r="C35" i="3" l="1"/>
  <c r="C32" i="3"/>
  <c r="B10" i="5" s="1"/>
  <c r="C34" i="3"/>
  <c r="B9" i="5"/>
  <c r="B11" i="5" l="1"/>
  <c r="C28" i="3"/>
  <c r="C33" i="3"/>
</calcChain>
</file>

<file path=xl/sharedStrings.xml><?xml version="1.0" encoding="utf-8"?>
<sst xmlns="http://schemas.openxmlformats.org/spreadsheetml/2006/main" count="394" uniqueCount="352">
  <si>
    <t>Question 1</t>
  </si>
  <si>
    <t>In Figure 1, which item is the Formula Bar?</t>
  </si>
  <si>
    <t>Figure 1</t>
  </si>
  <si>
    <t>B</t>
  </si>
  <si>
    <t>Question 2</t>
  </si>
  <si>
    <t>Total Cost</t>
  </si>
  <si>
    <t>Number of Items</t>
  </si>
  <si>
    <t>Question 3</t>
  </si>
  <si>
    <t>Bread</t>
  </si>
  <si>
    <t>Milk</t>
  </si>
  <si>
    <t>Eggs</t>
  </si>
  <si>
    <t>Cheese</t>
  </si>
  <si>
    <t>Bananas</t>
  </si>
  <si>
    <t>Question 4</t>
  </si>
  <si>
    <t>Question 5</t>
  </si>
  <si>
    <t>Question 6</t>
  </si>
  <si>
    <t>Total</t>
  </si>
  <si>
    <t>Discount</t>
  </si>
  <si>
    <t>Before Discount</t>
  </si>
  <si>
    <t>After Discount</t>
  </si>
  <si>
    <t>Item</t>
  </si>
  <si>
    <t>Question 7</t>
  </si>
  <si>
    <t>Surname</t>
  </si>
  <si>
    <t>Gender</t>
  </si>
  <si>
    <t>Salary</t>
  </si>
  <si>
    <t>Naidoo</t>
  </si>
  <si>
    <t>Mashaba</t>
  </si>
  <si>
    <t>Josephs</t>
  </si>
  <si>
    <t>Initials</t>
  </si>
  <si>
    <t>P</t>
  </si>
  <si>
    <t>M</t>
  </si>
  <si>
    <t>S</t>
  </si>
  <si>
    <t>L</t>
  </si>
  <si>
    <t>Male</t>
  </si>
  <si>
    <t>Female</t>
  </si>
  <si>
    <t>a. surname</t>
  </si>
  <si>
    <t>Sort the data alphabetically, using Excel's Sort feature, by:</t>
  </si>
  <si>
    <t>b. surname and then initial (so that B Naidoo is before P Naidoo)</t>
  </si>
  <si>
    <t>Question 8</t>
  </si>
  <si>
    <t>Make use of Conditional Formatting to highlight in red fill</t>
  </si>
  <si>
    <t>Question 9</t>
  </si>
  <si>
    <t>Question 10</t>
  </si>
  <si>
    <t>Mr Mashaba's salary:</t>
  </si>
  <si>
    <t>Questions 3 to 6 refer to Figure 3</t>
  </si>
  <si>
    <t>Question 2 refers to Figure 2</t>
  </si>
  <si>
    <t>Figure 2</t>
  </si>
  <si>
    <t>Figure 3</t>
  </si>
  <si>
    <t>Figure 4</t>
  </si>
  <si>
    <t>Questions 7 to 10 refer to Figure 4</t>
  </si>
  <si>
    <t>First Name</t>
  </si>
  <si>
    <t>Job Title</t>
  </si>
  <si>
    <t>Email Address</t>
  </si>
  <si>
    <t>Countblanks</t>
  </si>
  <si>
    <t>Check</t>
  </si>
  <si>
    <t>Workbook Location</t>
  </si>
  <si>
    <t>This Workbook Short Name</t>
  </si>
  <si>
    <t>This Workbook File Path</t>
  </si>
  <si>
    <t>New Short Name</t>
  </si>
  <si>
    <t>Today's Date</t>
  </si>
  <si>
    <t>Email To</t>
  </si>
  <si>
    <t>Email Cc</t>
  </si>
  <si>
    <t>Email Body</t>
  </si>
  <si>
    <t>Email Subject</t>
  </si>
  <si>
    <t>Email Attachment</t>
  </si>
  <si>
    <t>New File Path</t>
  </si>
  <si>
    <t>Email BCc</t>
  </si>
  <si>
    <t xml:space="preserve">When you are finished, click here </t>
  </si>
  <si>
    <t>Your 5 minutes is up! Please click Save Results to save and submit your Assessment.</t>
  </si>
  <si>
    <t>c. Protect the sheet using the same password.</t>
  </si>
  <si>
    <t>a. Unprotect this sheet using the password excelacademy.</t>
  </si>
  <si>
    <t>Date Started</t>
  </si>
  <si>
    <t>Adams</t>
  </si>
  <si>
    <t>Email Start</t>
  </si>
  <si>
    <t>Email Results</t>
  </si>
  <si>
    <t>EmailStart To</t>
  </si>
  <si>
    <t>EmailStart Cc</t>
  </si>
  <si>
    <t>EmailStart BCc</t>
  </si>
  <si>
    <t>EmailStart Subject</t>
  </si>
  <si>
    <t>EmailStart Body</t>
  </si>
  <si>
    <t>EmailStart Attachment</t>
  </si>
  <si>
    <t>Time_Now</t>
  </si>
  <si>
    <t>Time_Start</t>
  </si>
  <si>
    <t>Time_End</t>
  </si>
  <si>
    <t>Insert a function in cell L39 which tallies up the cost of each item.</t>
  </si>
  <si>
    <t>of bread. Copy the formula down to M38. Tally up the total discounted price.</t>
  </si>
  <si>
    <t>b. Insert a dropdown list in cell M53 with the options of Male and Female.</t>
  </si>
  <si>
    <t>Format cell M33 exactly like cell L33.</t>
  </si>
  <si>
    <t>dan@excelacademy.co.za</t>
  </si>
  <si>
    <t>Cost per Item</t>
  </si>
  <si>
    <t>Insert a formula in cell L24 which calculates the cost per item.</t>
  </si>
  <si>
    <t>In cell M34, use a formula referring to P34 to calculate the "After Discount Price"</t>
  </si>
  <si>
    <t>Your details:</t>
  </si>
  <si>
    <t>Save Button Click Flag</t>
  </si>
  <si>
    <t>Question</t>
  </si>
  <si>
    <t>Model Answer</t>
  </si>
  <si>
    <t>User's Answer</t>
  </si>
  <si>
    <t>0/1</t>
  </si>
  <si>
    <t>TRUE/FALSE</t>
  </si>
  <si>
    <t>Details of Check</t>
  </si>
  <si>
    <t>Right or wrong</t>
  </si>
  <si>
    <t>ISFORMULA</t>
  </si>
  <si>
    <t>1st formula right</t>
  </si>
  <si>
    <t>copied down</t>
  </si>
  <si>
    <t>sum function</t>
  </si>
  <si>
    <t>Questions 7 to 10</t>
  </si>
  <si>
    <t>Model</t>
  </si>
  <si>
    <t>Surnames Sorted correctly</t>
  </si>
  <si>
    <t>Formula is correct</t>
  </si>
  <si>
    <t>No</t>
  </si>
  <si>
    <t>Salary lookup:</t>
  </si>
  <si>
    <t>Available Marks</t>
  </si>
  <si>
    <t>Percentage Achieved</t>
  </si>
  <si>
    <t>Percentage Achieved Sentence</t>
  </si>
  <si>
    <t>Excel Virgin</t>
  </si>
  <si>
    <t>Potential Excel All Star</t>
  </si>
  <si>
    <t>Your rating</t>
  </si>
  <si>
    <t>Workshop Recommendation</t>
  </si>
  <si>
    <t>Your Rating</t>
  </si>
  <si>
    <t>Your Rating Sentence</t>
  </si>
  <si>
    <t>Workshop Recommendation Sentence</t>
  </si>
  <si>
    <t>Values To Import Into Assessment Report</t>
  </si>
  <si>
    <t>Company / Organisation</t>
  </si>
  <si>
    <t>Job Title / Position</t>
  </si>
  <si>
    <t>Contact No.</t>
  </si>
  <si>
    <t>Rating</t>
  </si>
  <si>
    <t>Recommendation for 1st Workshop</t>
  </si>
  <si>
    <t>Mobile Number</t>
  </si>
  <si>
    <t>assessment@excelacademy.co.za</t>
  </si>
  <si>
    <t>Format cells L34:M39 in Accounting format with $ signs and 2 decimal places.</t>
  </si>
  <si>
    <t>Martin</t>
  </si>
  <si>
    <t>In cell O55, insert a function to lookup Mr Martin's salary.</t>
  </si>
  <si>
    <t>all the salaries of $1,500 or more.</t>
  </si>
  <si>
    <t>Last Name</t>
  </si>
  <si>
    <t>Country</t>
  </si>
  <si>
    <t>Recommendation for First Workshop</t>
  </si>
  <si>
    <t>Name</t>
  </si>
  <si>
    <t>Email</t>
  </si>
  <si>
    <t>Cell Number</t>
  </si>
  <si>
    <t>List of Countries</t>
  </si>
  <si>
    <t>Algeria</t>
  </si>
  <si>
    <t>Angola</t>
  </si>
  <si>
    <t>Botswana</t>
  </si>
  <si>
    <t>Brazil</t>
  </si>
  <si>
    <t>Cuba</t>
  </si>
  <si>
    <t>Denmark</t>
  </si>
  <si>
    <t>Egypt</t>
  </si>
  <si>
    <t>Finland</t>
  </si>
  <si>
    <t>France</t>
  </si>
  <si>
    <t>Germany</t>
  </si>
  <si>
    <t>Hungary</t>
  </si>
  <si>
    <t>India</t>
  </si>
  <si>
    <t>Jamaica</t>
  </si>
  <si>
    <t>Kazakhstan</t>
  </si>
  <si>
    <t>Luxembourg</t>
  </si>
  <si>
    <t>Morocco</t>
  </si>
  <si>
    <t>Netherlands</t>
  </si>
  <si>
    <t>Oman</t>
  </si>
  <si>
    <t>Pakistan</t>
  </si>
  <si>
    <t>Russia</t>
  </si>
  <si>
    <t>South Africa</t>
  </si>
  <si>
    <t>Turkey</t>
  </si>
  <si>
    <t>Ukraine</t>
  </si>
  <si>
    <t>Venezuela</t>
  </si>
  <si>
    <t>Zambia</t>
  </si>
  <si>
    <r>
      <t xml:space="preserve">Click </t>
    </r>
    <r>
      <rPr>
        <b/>
        <sz val="11"/>
        <color theme="9"/>
        <rFont val="Calibri"/>
        <family val="2"/>
        <scheme val="minor"/>
      </rPr>
      <t>Enable Content</t>
    </r>
    <r>
      <rPr>
        <sz val="11"/>
        <color theme="3"/>
        <rFont val="Calibri"/>
        <family val="2"/>
        <scheme val="minor"/>
      </rPr>
      <t xml:space="preserve"> at the top of your screen to enable macros.</t>
    </r>
  </si>
  <si>
    <r>
      <rPr>
        <b/>
        <sz val="11"/>
        <color theme="7"/>
        <rFont val="Calibri"/>
        <family val="2"/>
        <scheme val="minor"/>
      </rPr>
      <t>Insert your details</t>
    </r>
    <r>
      <rPr>
        <sz val="11"/>
        <color theme="3"/>
        <rFont val="Calibri"/>
        <family val="2"/>
        <scheme val="minor"/>
      </rPr>
      <t xml:space="preserve"> below, and then click </t>
    </r>
    <r>
      <rPr>
        <b/>
        <sz val="11"/>
        <color theme="7"/>
        <rFont val="Calibri"/>
        <family val="2"/>
        <scheme val="minor"/>
      </rPr>
      <t>Begin</t>
    </r>
    <r>
      <rPr>
        <sz val="11"/>
        <color theme="3"/>
        <rFont val="Calibri"/>
        <family val="2"/>
        <scheme val="minor"/>
      </rPr>
      <t>.</t>
    </r>
  </si>
  <si>
    <r>
      <rPr>
        <b/>
        <sz val="11"/>
        <color theme="5"/>
        <rFont val="Calibri"/>
        <family val="2"/>
        <scheme val="minor"/>
      </rPr>
      <t>Complete</t>
    </r>
    <r>
      <rPr>
        <sz val="11"/>
        <rFont val="Calibri"/>
        <family val="2"/>
        <scheme val="minor"/>
      </rPr>
      <t xml:space="preserve"> as much of the assessment as possible within the </t>
    </r>
    <r>
      <rPr>
        <b/>
        <sz val="11"/>
        <color theme="5"/>
        <rFont val="Calibri"/>
        <family val="2"/>
        <scheme val="minor"/>
      </rPr>
      <t xml:space="preserve">5 minute time limit. </t>
    </r>
    <r>
      <rPr>
        <sz val="11"/>
        <rFont val="Calibri"/>
        <family val="2"/>
        <scheme val="minor"/>
      </rPr>
      <t>Your time starts once you press Begin.</t>
    </r>
  </si>
  <si>
    <r>
      <t xml:space="preserve">When you are finished, click </t>
    </r>
    <r>
      <rPr>
        <b/>
        <sz val="11"/>
        <color rgb="FFFF0000"/>
        <rFont val="Calibri"/>
        <family val="2"/>
        <scheme val="minor"/>
      </rPr>
      <t>Save Results</t>
    </r>
    <r>
      <rPr>
        <sz val="11"/>
        <color theme="3"/>
        <rFont val="Calibri"/>
        <family val="2"/>
        <scheme val="minor"/>
      </rPr>
      <t xml:space="preserve"> and your answers will be saved and sent to Excel Academy.</t>
    </r>
  </si>
  <si>
    <t>Organization</t>
  </si>
  <si>
    <t>Breathe. Relax. Do your best! :)</t>
  </si>
  <si>
    <r>
      <t xml:space="preserve">How? </t>
    </r>
    <r>
      <rPr>
        <sz val="14"/>
        <color theme="3"/>
        <rFont val="Calibri"/>
        <family val="2"/>
        <scheme val="minor"/>
      </rPr>
      <t>5 simple steps…</t>
    </r>
  </si>
  <si>
    <r>
      <rPr>
        <b/>
        <sz val="14"/>
        <color theme="3"/>
        <rFont val="Calibri"/>
        <family val="2"/>
        <scheme val="minor"/>
      </rPr>
      <t>Why?</t>
    </r>
    <r>
      <rPr>
        <sz val="14"/>
        <color theme="3"/>
        <rFont val="Calibri"/>
        <family val="2"/>
        <scheme val="minor"/>
      </rPr>
      <t xml:space="preserve"> To make sure that </t>
    </r>
    <r>
      <rPr>
        <b/>
        <sz val="14"/>
        <color theme="3"/>
        <rFont val="Calibri"/>
        <family val="2"/>
        <scheme val="minor"/>
      </rPr>
      <t>YOU</t>
    </r>
    <r>
      <rPr>
        <sz val="14"/>
        <color theme="3"/>
        <rFont val="Calibri"/>
        <family val="2"/>
        <scheme val="minor"/>
      </rPr>
      <t xml:space="preserve"> attend the most </t>
    </r>
    <r>
      <rPr>
        <b/>
        <sz val="14"/>
        <color theme="3"/>
        <rFont val="Calibri"/>
        <family val="2"/>
        <scheme val="minor"/>
      </rPr>
      <t>relevant</t>
    </r>
    <r>
      <rPr>
        <sz val="14"/>
        <color theme="3"/>
        <rFont val="Calibri"/>
        <family val="2"/>
        <scheme val="minor"/>
      </rPr>
      <t xml:space="preserve"> workshop.</t>
    </r>
  </si>
  <si>
    <r>
      <rPr>
        <b/>
        <sz val="18"/>
        <color theme="3"/>
        <rFont val="Calibri"/>
        <family val="2"/>
        <scheme val="minor"/>
      </rPr>
      <t xml:space="preserve">Thank you </t>
    </r>
    <r>
      <rPr>
        <sz val="18"/>
        <color theme="3"/>
        <rFont val="Calibri"/>
        <family val="2"/>
        <scheme val="minor"/>
      </rPr>
      <t>for giving this pre-workshop assessment a shot!</t>
    </r>
  </si>
  <si>
    <t>Click here if you are having any issues.</t>
  </si>
  <si>
    <t>User's Details</t>
  </si>
  <si>
    <t>Afghanistan</t>
  </si>
  <si>
    <t>Albania</t>
  </si>
  <si>
    <t>Andorra</t>
  </si>
  <si>
    <t>Antigua and Barbuda</t>
  </si>
  <si>
    <t>Argentina</t>
  </si>
  <si>
    <t>Armenia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</si>
  <si>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</si>
  <si>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</si>
  <si>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</si>
  <si>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</si>
  <si>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</si>
  <si>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</si>
  <si>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</si>
  <si>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</si>
  <si>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</si>
  <si>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</si>
  <si>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</si>
  <si>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</si>
  <si>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</si>
  <si>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</si>
  <si>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Brunei</t>
  </si>
  <si>
    <t>Bulgaria</t>
  </si>
  <si>
    <t>Burkina Faso</t>
  </si>
  <si>
    <t>Burundi</t>
  </si>
  <si>
    <t>Cabo Verde</t>
  </si>
  <si>
    <t>Cambodia</t>
  </si>
  <si>
    <t>Cameroon</t>
  </si>
  <si>
    <t>Canada</t>
  </si>
  <si>
    <t>Central African Republic (CAR)</t>
  </si>
  <si>
    <t>Chad</t>
  </si>
  <si>
    <t>Chile</t>
  </si>
  <si>
    <t>China</t>
  </si>
  <si>
    <t>Colombia</t>
  </si>
  <si>
    <t>Comoros</t>
  </si>
  <si>
    <t>Democratic Republic of the Congo</t>
  </si>
  <si>
    <t>Republic of the Congo</t>
  </si>
  <si>
    <t>Costa Rica</t>
  </si>
  <si>
    <t>Cote d'Ivoire</t>
  </si>
  <si>
    <t>Croatia</t>
  </si>
  <si>
    <t>Cyprus</t>
  </si>
  <si>
    <t>Czech Republic</t>
  </si>
  <si>
    <t>Djibouti</t>
  </si>
  <si>
    <t>Dominica</t>
  </si>
  <si>
    <t>Dominican Republic</t>
  </si>
  <si>
    <t>Ecuador</t>
  </si>
  <si>
    <t>El Salvador</t>
  </si>
  <si>
    <t>Equatorial Guinea</t>
  </si>
  <si>
    <t>Eritrea</t>
  </si>
  <si>
    <t>Estonia</t>
  </si>
  <si>
    <t>Ethiopia</t>
  </si>
  <si>
    <t>Fiji</t>
  </si>
  <si>
    <t>Gabon</t>
  </si>
  <si>
    <t>Gambia</t>
  </si>
  <si>
    <t>Georgia</t>
  </si>
  <si>
    <t>Ghana</t>
  </si>
  <si>
    <t>Greece</t>
  </si>
  <si>
    <t>Grenada</t>
  </si>
  <si>
    <t>Guatemala</t>
  </si>
  <si>
    <t>Guinea</t>
  </si>
  <si>
    <t>Guinea-Bissau</t>
  </si>
  <si>
    <t>Guyana</t>
  </si>
  <si>
    <t>Haiti</t>
  </si>
  <si>
    <t>Honduras</t>
  </si>
  <si>
    <t>Iceland</t>
  </si>
  <si>
    <t>Indonesia</t>
  </si>
  <si>
    <t>Iran</t>
  </si>
  <si>
    <t>Iraq</t>
  </si>
  <si>
    <t>Ireland</t>
  </si>
  <si>
    <t>Israel</t>
  </si>
  <si>
    <t>Italy</t>
  </si>
  <si>
    <t>Japan</t>
  </si>
  <si>
    <t>Jordan</t>
  </si>
  <si>
    <t>Kenya</t>
  </si>
  <si>
    <t>Kiribati</t>
  </si>
  <si>
    <t>Kosovo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</si>
  <si>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</si>
  <si>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</si>
  <si>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</si>
  <si>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</si>
  <si>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</si>
  <si>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</si>
  <si>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</si>
  <si>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</si>
  <si>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</si>
  <si>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</si>
  <si>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Macedonia (FYROM)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</si>
  <si>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</si>
  <si>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</si>
  <si>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</si>
  <si>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</si>
  <si>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</si>
  <si>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</si>
  <si>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</si>
  <si>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</si>
  <si>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</si>
  <si>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</si>
  <si>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</si>
  <si>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</si>
  <si>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</si>
  <si>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</si>
  <si>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</si>
  <si>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Mozambique</t>
  </si>
  <si>
    <t>Myanmar (Burma)</t>
  </si>
  <si>
    <t>Namibia</t>
  </si>
  <si>
    <t>Nauru</t>
  </si>
  <si>
    <t>Nepal</t>
  </si>
  <si>
    <t>New Zealand</t>
  </si>
  <si>
    <t>Nicaragua</t>
  </si>
  <si>
    <t>Niger</t>
  </si>
  <si>
    <t>Nigeria</t>
  </si>
  <si>
    <t>North Korea</t>
  </si>
  <si>
    <t>Norway</t>
  </si>
  <si>
    <t>Palau</t>
  </si>
  <si>
    <t>Palestine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</si>
  <si>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</si>
  <si>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</si>
  <si>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</si>
  <si>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</si>
  <si>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</si>
  <si>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</si>
  <si>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</si>
  <si>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</si>
  <si>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</si>
  <si>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Rwanda</t>
  </si>
  <si>
    <t>Saint Kitts and Nevis</t>
  </si>
  <si>
    <t>Saint Lucia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</si>
  <si>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</si>
  <si>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</si>
  <si>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</si>
  <si>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</si>
  <si>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</si>
  <si>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</si>
  <si>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</si>
  <si>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</si>
  <si>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</si>
  <si>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</si>
  <si>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</si>
  <si>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</si>
  <si>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</si>
  <si>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</si>
  <si>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Korea</t>
  </si>
  <si>
    <t>South Sudan</t>
  </si>
  <si>
    <t>Spain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</si>
  <si>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</si>
  <si>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</si>
  <si>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</si>
  <si>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</si>
  <si>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</si>
  <si>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</si>
  <si>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</si>
  <si>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</si>
  <si>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</si>
  <si>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</si>
  <si>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</si>
  <si>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</si>
  <si>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</si>
  <si>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</si>
  <si>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</si>
  <si>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</si>
  <si>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Turkmenistan</t>
  </si>
  <si>
    <t>Tuvalu</t>
  </si>
  <si>
    <t>Uganda</t>
  </si>
  <si>
    <t>United Arab Emirates (UAE)</t>
  </si>
  <si>
    <t>United Kingdom (UK)</t>
  </si>
  <si>
    <t>United States of America (USA)</t>
  </si>
  <si>
    <t>Uruguay</t>
  </si>
  <si>
    <t>Uzbekistan</t>
  </si>
  <si>
    <t>Vanuatu</t>
  </si>
  <si>
    <t>Vatican City (Holy See)</t>
  </si>
  <si>
    <t>Vietnam</t>
  </si>
  <si>
    <t>Yemen</t>
  </si>
  <si>
    <t>Zimbabwe</t>
  </si>
  <si>
    <r>
      <rPr>
        <b/>
        <sz val="11"/>
        <color theme="4"/>
        <rFont val="Calibri"/>
        <family val="2"/>
        <scheme val="minor"/>
      </rPr>
      <t>Save this Excel file</t>
    </r>
    <r>
      <rPr>
        <sz val="11"/>
        <color theme="4"/>
        <rFont val="Calibri"/>
        <family val="2"/>
        <scheme val="minor"/>
      </rPr>
      <t xml:space="preserve"> </t>
    </r>
    <r>
      <rPr>
        <sz val="11"/>
        <color theme="3"/>
        <rFont val="Calibri"/>
        <family val="2"/>
        <scheme val="minor"/>
      </rPr>
      <t>in a folder on your C: Drive (not directly on your desktop). Hint: hit F12 to Save As.</t>
    </r>
  </si>
  <si>
    <t>Excel 101</t>
  </si>
  <si>
    <t>Sentence</t>
  </si>
  <si>
    <t>It depends</t>
  </si>
  <si>
    <r>
      <t xml:space="preserve">Note that all results will be kept </t>
    </r>
    <r>
      <rPr>
        <b/>
        <sz val="11"/>
        <color rgb="FFFF0000"/>
        <rFont val="Calibri"/>
        <family val="2"/>
        <scheme val="minor"/>
      </rPr>
      <t>strictly confidential</t>
    </r>
    <r>
      <rPr>
        <sz val="11"/>
        <color theme="3"/>
        <rFont val="Calibri"/>
        <family val="2"/>
        <scheme val="minor"/>
      </rPr>
      <t xml:space="preserve"> and will only be shared with managers at your organization.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</si>
</sst>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 &quot;R&quot;\ * #,##0.00_ ;_ &quot;R&quot;\ * \-#,##0.00_ ;_ &quot;R&quot;\ * &quot;-&quot;??_ ;_ @_ "/>
    <numFmt numFmtId="165" formatCode="_ * #,##0.00_ ;_ * \-#,##0.00_ ;_ * &quot;-&quot;??_ ;_ @_ "/>
    <numFmt numFmtId="166" formatCode="0000000000"/>
    <numFmt numFmtId="167" formatCode="0.0%"/>
    <numFmt numFmtId="168" formatCode="0##########"/>
    <numFmt numFmtId="169" formatCode="_-[$$-409]* #,##0.00_ ;_-[$$-409]* \-#,##0.00\ ;_-[$$-409]* &quot;-&quot;??_ ;_-@_ 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Segoe UI"/>
      <family val="2"/>
    </font>
    <font>
      <sz val="24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18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14"/>
      <color theme="3"/>
      <name val="Calibri"/>
      <family val="2"/>
      <scheme val="minor"/>
    </font>
    <font>
      <sz val="18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b/>
      <u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99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4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11" fillId="4" borderId="17" applyNumberFormat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2" fillId="7" borderId="0" applyNumberFormat="0" applyBorder="0" applyAlignment="0" applyProtection="0"/>
  </cellStyleXfs>
  <cellXfs count="106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164" fontId="0" fillId="0" borderId="1" xfId="1" applyFont="1" applyBorder="1" applyProtection="1">
      <protection locked="0"/>
    </xf>
    <xf numFmtId="0" fontId="0" fillId="0" borderId="5" xfId="0" applyBorder="1" applyProtection="1">
      <protection locked="0"/>
    </xf>
    <xf numFmtId="0" fontId="0" fillId="0" borderId="1" xfId="0" applyBorder="1" applyProtection="1">
      <protection locked="0"/>
    </xf>
    <xf numFmtId="164" fontId="0" fillId="2" borderId="13" xfId="1" applyFont="1" applyFill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1" fillId="0" borderId="1" xfId="0" applyFont="1" applyBorder="1" applyProtection="1">
      <protection locked="0"/>
    </xf>
    <xf numFmtId="0" fontId="0" fillId="0" borderId="6" xfId="0" applyBorder="1" applyProtection="1">
      <protection locked="0"/>
    </xf>
    <xf numFmtId="15" fontId="0" fillId="0" borderId="1" xfId="0" applyNumberFormat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Alignment="1" applyProtection="1">
      <alignment horizontal="right"/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9" fontId="0" fillId="2" borderId="13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2" xfId="0" applyBorder="1" applyAlignment="1">
      <alignment horizontal="left" indent="1"/>
    </xf>
    <xf numFmtId="0" fontId="0" fillId="0" borderId="14" xfId="0" applyBorder="1"/>
    <xf numFmtId="0" fontId="0" fillId="0" borderId="13" xfId="0" applyBorder="1"/>
    <xf numFmtId="0" fontId="0" fillId="0" borderId="7" xfId="0" applyBorder="1" applyAlignment="1">
      <alignment horizontal="left" indent="1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6" xfId="0" applyBorder="1"/>
    <xf numFmtId="0" fontId="0" fillId="0" borderId="9" xfId="0" applyBorder="1" applyAlignment="1">
      <alignment wrapText="1"/>
    </xf>
    <xf numFmtId="0" fontId="0" fillId="0" borderId="13" xfId="0" applyBorder="1" applyAlignment="1">
      <alignment horizontal="left"/>
    </xf>
    <xf numFmtId="0" fontId="1" fillId="0" borderId="10" xfId="0" applyFont="1" applyBorder="1" applyProtection="1">
      <protection locked="0"/>
    </xf>
    <xf numFmtId="166" fontId="0" fillId="0" borderId="1" xfId="0" applyNumberFormat="1" applyBorder="1" applyAlignment="1">
      <alignment horizontal="left"/>
    </xf>
    <xf numFmtId="0" fontId="0" fillId="0" borderId="5" xfId="3" applyNumberFormat="1" applyFont="1" applyBorder="1" applyProtection="1">
      <protection locked="0"/>
    </xf>
    <xf numFmtId="0" fontId="1" fillId="0" borderId="11" xfId="3" applyNumberFormat="1" applyFont="1" applyBorder="1" applyProtection="1">
      <protection locked="0"/>
    </xf>
    <xf numFmtId="22" fontId="0" fillId="0" borderId="13" xfId="0" applyNumberFormat="1" applyBorder="1"/>
    <xf numFmtId="22" fontId="0" fillId="0" borderId="9" xfId="0" applyNumberFormat="1" applyBorder="1"/>
    <xf numFmtId="0" fontId="0" fillId="0" borderId="7" xfId="0" applyBorder="1" applyAlignment="1" applyProtection="1">
      <alignment horizontal="left"/>
      <protection locked="0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8" fillId="3" borderId="5" xfId="0" applyFont="1" applyFill="1" applyBorder="1" applyAlignment="1">
      <alignment horizontal="left" indent="1"/>
    </xf>
    <xf numFmtId="0" fontId="0" fillId="3" borderId="0" xfId="0" applyFill="1"/>
    <xf numFmtId="0" fontId="0" fillId="3" borderId="6" xfId="0" applyFill="1" applyBorder="1"/>
    <xf numFmtId="0" fontId="0" fillId="3" borderId="5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3" fillId="0" borderId="5" xfId="0" applyFont="1" applyBorder="1"/>
    <xf numFmtId="0" fontId="6" fillId="0" borderId="0" xfId="0" applyFont="1" applyAlignment="1">
      <alignment vertical="center"/>
    </xf>
    <xf numFmtId="0" fontId="11" fillId="4" borderId="17" xfId="4"/>
    <xf numFmtId="22" fontId="11" fillId="4" borderId="17" xfId="4" applyNumberFormat="1"/>
    <xf numFmtId="164" fontId="0" fillId="0" borderId="1" xfId="0" applyNumberFormat="1" applyBorder="1"/>
    <xf numFmtId="0" fontId="13" fillId="5" borderId="1" xfId="5" applyBorder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right"/>
      <protection locked="0"/>
    </xf>
    <xf numFmtId="0" fontId="13" fillId="5" borderId="1" xfId="5" applyBorder="1"/>
    <xf numFmtId="10" fontId="13" fillId="6" borderId="1" xfId="6" applyNumberFormat="1" applyBorder="1"/>
    <xf numFmtId="0" fontId="0" fillId="0" borderId="0" xfId="0" applyAlignment="1">
      <alignment horizontal="left"/>
    </xf>
    <xf numFmtId="0" fontId="1" fillId="2" borderId="1" xfId="0" applyFont="1" applyFill="1" applyBorder="1"/>
    <xf numFmtId="0" fontId="1" fillId="0" borderId="1" xfId="0" applyFont="1" applyBorder="1"/>
    <xf numFmtId="0" fontId="2" fillId="7" borderId="1" xfId="7" applyBorder="1"/>
    <xf numFmtId="167" fontId="0" fillId="0" borderId="1" xfId="0" applyNumberFormat="1" applyBorder="1"/>
    <xf numFmtId="0" fontId="0" fillId="0" borderId="1" xfId="0" applyBorder="1" applyAlignment="1">
      <alignment horizontal="right"/>
    </xf>
    <xf numFmtId="0" fontId="4" fillId="4" borderId="17" xfId="2" applyFill="1" applyBorder="1"/>
    <xf numFmtId="9" fontId="0" fillId="0" borderId="12" xfId="0" applyNumberFormat="1" applyBorder="1" applyAlignment="1">
      <alignment horizontal="center"/>
    </xf>
    <xf numFmtId="169" fontId="0" fillId="0" borderId="1" xfId="1" applyNumberFormat="1" applyFont="1" applyBorder="1" applyProtection="1">
      <protection locked="0"/>
    </xf>
    <xf numFmtId="169" fontId="0" fillId="0" borderId="1" xfId="0" applyNumberFormat="1" applyBorder="1" applyProtection="1">
      <protection locked="0"/>
    </xf>
    <xf numFmtId="169" fontId="0" fillId="0" borderId="1" xfId="0" applyNumberFormat="1" applyBorder="1"/>
    <xf numFmtId="0" fontId="0" fillId="2" borderId="13" xfId="1" applyNumberFormat="1" applyFont="1" applyFill="1" applyBorder="1" applyProtection="1">
      <protection locked="0"/>
    </xf>
    <xf numFmtId="0" fontId="0" fillId="0" borderId="1" xfId="1" applyNumberFormat="1" applyFont="1" applyBorder="1" applyProtection="1">
      <protection locked="0"/>
    </xf>
    <xf numFmtId="0" fontId="1" fillId="2" borderId="0" xfId="0" applyFont="1" applyFill="1"/>
    <xf numFmtId="0" fontId="9" fillId="0" borderId="0" xfId="0" applyFont="1"/>
    <xf numFmtId="0" fontId="10" fillId="0" borderId="0" xfId="0" quotePrefix="1" applyFont="1" applyAlignment="1">
      <alignment horizontal="left" indent="1"/>
    </xf>
    <xf numFmtId="0" fontId="10" fillId="0" borderId="0" xfId="0" applyFont="1"/>
    <xf numFmtId="0" fontId="12" fillId="0" borderId="0" xfId="0" applyFont="1"/>
    <xf numFmtId="0" fontId="21" fillId="0" borderId="0" xfId="0" applyFont="1"/>
    <xf numFmtId="0" fontId="22" fillId="0" borderId="0" xfId="0" applyFont="1"/>
    <xf numFmtId="0" fontId="20" fillId="0" borderId="0" xfId="0" applyFont="1" applyAlignment="1">
      <alignment horizontal="left"/>
    </xf>
    <xf numFmtId="0" fontId="4" fillId="0" borderId="0" xfId="2" applyProtection="1">
      <protection locked="0"/>
    </xf>
    <xf numFmtId="0" fontId="23" fillId="0" borderId="0" xfId="2" applyFont="1" applyAlignment="1" applyProtection="1">
      <alignment horizontal="center"/>
      <protection locked="0"/>
    </xf>
    <xf numFmtId="0" fontId="7" fillId="0" borderId="0" xfId="0" applyFont="1" applyAlignment="1">
      <alignment horizontal="center"/>
    </xf>
    <xf numFmtId="168" fontId="0" fillId="0" borderId="12" xfId="0" applyNumberFormat="1" applyBorder="1" applyAlignment="1" applyProtection="1">
      <alignment horizontal="right"/>
      <protection locked="0"/>
    </xf>
    <xf numFmtId="168" fontId="0" fillId="0" borderId="14" xfId="0" applyNumberFormat="1" applyBorder="1" applyAlignment="1" applyProtection="1">
      <alignment horizontal="right"/>
      <protection locked="0"/>
    </xf>
    <xf numFmtId="168" fontId="0" fillId="0" borderId="13" xfId="0" applyNumberFormat="1" applyBorder="1" applyAlignment="1" applyProtection="1">
      <alignment horizontal="right"/>
      <protection locked="0"/>
    </xf>
    <xf numFmtId="0" fontId="4" fillId="0" borderId="12" xfId="2" applyBorder="1" applyAlignment="1" applyProtection="1">
      <alignment horizontal="right"/>
      <protection locked="0"/>
    </xf>
    <xf numFmtId="0" fontId="4" fillId="0" borderId="14" xfId="2" applyBorder="1" applyAlignment="1" applyProtection="1">
      <alignment horizontal="right"/>
      <protection locked="0"/>
    </xf>
    <xf numFmtId="0" fontId="4" fillId="0" borderId="13" xfId="2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right"/>
      <protection locked="0"/>
    </xf>
    <xf numFmtId="0" fontId="0" fillId="0" borderId="12" xfId="0" applyBorder="1" applyAlignment="1" applyProtection="1">
      <alignment horizontal="right"/>
      <protection locked="0"/>
    </xf>
    <xf numFmtId="0" fontId="0" fillId="0" borderId="14" xfId="0" applyBorder="1" applyAlignment="1" applyProtection="1">
      <alignment horizontal="right"/>
      <protection locked="0"/>
    </xf>
    <xf numFmtId="0" fontId="0" fillId="0" borderId="13" xfId="0" applyBorder="1" applyAlignment="1" applyProtection="1">
      <alignment horizontal="right"/>
      <protection locked="0"/>
    </xf>
    <xf numFmtId="0" fontId="14" fillId="0" borderId="12" xfId="2" applyFont="1" applyBorder="1" applyAlignment="1" applyProtection="1">
      <alignment horizontal="right"/>
      <protection locked="0"/>
    </xf>
    <xf numFmtId="0" fontId="14" fillId="0" borderId="14" xfId="2" applyFont="1" applyBorder="1" applyAlignment="1" applyProtection="1">
      <alignment horizontal="right"/>
      <protection locked="0"/>
    </xf>
    <xf numFmtId="0" fontId="14" fillId="0" borderId="13" xfId="2" applyFont="1" applyBorder="1" applyAlignment="1" applyProtection="1">
      <alignment horizontal="right"/>
      <protection locked="0"/>
    </xf>
  </cellXfs>
  <cellStyles count="8">
    <cellStyle name="20% - Accent1" xfId="7" builtinId="30"/>
    <cellStyle name="Accent1" xfId="5" builtinId="29"/>
    <cellStyle name="Accent2" xfId="6" builtinId="33"/>
    <cellStyle name="Comma" xfId="3" builtinId="3"/>
    <cellStyle name="Currency" xfId="1" builtinId="4"/>
    <cellStyle name="Hyperlink" xfId="2" builtinId="8"/>
    <cellStyle name="Input" xfId="4" builtinId="20"/>
    <cellStyle name="Normal" xfId="0" builtinId="0"/>
  </cellStyles>
  <dxfs count="8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B2B0D0"/>
      <color rgb="FFE7F1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'Results Check'!$D$3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544196</xdr:colOff>
      <xdr:row>1</xdr:row>
      <xdr:rowOff>0</xdr:rowOff>
    </xdr:from>
    <xdr:ext cx="2151412" cy="901526"/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4046" y="190500"/>
          <a:ext cx="2151412" cy="901526"/>
        </a:xfrm>
        <a:prstGeom prst="rect">
          <a:avLst/>
        </a:prstGeom>
      </xdr:spPr>
    </xdr:pic>
    <xdr:clientData/>
  </xdr:oneCellAnchor>
  <xdr:twoCellAnchor>
    <xdr:from>
      <xdr:col>5</xdr:col>
      <xdr:colOff>0</xdr:colOff>
      <xdr:row>31</xdr:row>
      <xdr:rowOff>95250</xdr:rowOff>
    </xdr:from>
    <xdr:to>
      <xdr:col>9</xdr:col>
      <xdr:colOff>0</xdr:colOff>
      <xdr:row>34</xdr:row>
      <xdr:rowOff>70484</xdr:rowOff>
    </xdr:to>
    <xdr:sp macro="[0]!Module1.Begin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95450" y="6076950"/>
          <a:ext cx="2362200" cy="356234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ZA" sz="2000" b="1"/>
            <a:t>Begin</a:t>
          </a:r>
        </a:p>
      </xdr:txBody>
    </xdr:sp>
    <xdr:clientData/>
  </xdr:twoCellAnchor>
  <xdr:twoCellAnchor editAs="oneCell">
    <xdr:from>
      <xdr:col>10</xdr:col>
      <xdr:colOff>130196</xdr:colOff>
      <xdr:row>20</xdr:row>
      <xdr:rowOff>50524</xdr:rowOff>
    </xdr:from>
    <xdr:to>
      <xdr:col>16</xdr:col>
      <xdr:colOff>477172</xdr:colOff>
      <xdr:row>32</xdr:row>
      <xdr:rowOff>28542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746425">
          <a:off x="4778396" y="4022449"/>
          <a:ext cx="3890276" cy="2225918"/>
        </a:xfrm>
        <a:prstGeom prst="rect">
          <a:avLst/>
        </a:prstGeom>
        <a:solidFill>
          <a:srgbClr val="FFFFFF">
            <a:shade val="85000"/>
          </a:srgbClr>
        </a:solidFill>
        <a:ln w="76200" cap="sq">
          <a:solidFill>
            <a:srgbClr val="FFFFFF"/>
          </a:solidFill>
          <a:miter lim="800000"/>
        </a:ln>
        <a:effectLst>
          <a:outerShdw blurRad="65000" dist="50800" dir="12900000" kx="195000" ky="145000" algn="tl" rotWithShape="0">
            <a:srgbClr val="000000">
              <a:alpha val="30000"/>
            </a:srgbClr>
          </a:outerShdw>
        </a:effectLst>
        <a:scene3d>
          <a:camera prst="orthographicFront">
            <a:rot lat="0" lon="0" rev="360000"/>
          </a:camera>
          <a:lightRig rig="twoPt" dir="t">
            <a:rot lat="0" lon="0" rev="7200000"/>
          </a:lightRig>
        </a:scene3d>
        <a:sp3d contourW="12700">
          <a:bevelT w="25400" h="19050"/>
          <a:contourClr>
            <a:srgbClr val="969696"/>
          </a:contourClr>
        </a:sp3d>
      </xdr:spPr>
    </xdr:pic>
    <xdr:clientData/>
  </xdr:twoCellAnchor>
  <xdr:twoCellAnchor>
    <xdr:from>
      <xdr:col>1</xdr:col>
      <xdr:colOff>68912</xdr:colOff>
      <xdr:row>9</xdr:row>
      <xdr:rowOff>0</xdr:rowOff>
    </xdr:from>
    <xdr:to>
      <xdr:col>3</xdr:col>
      <xdr:colOff>132898</xdr:colOff>
      <xdr:row>10</xdr:row>
      <xdr:rowOff>13509</xdr:rowOff>
    </xdr:to>
    <xdr:sp macro="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59462" y="1446728"/>
          <a:ext cx="616436" cy="205081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ZA" sz="1100" b="1"/>
            <a:t>Step</a:t>
          </a:r>
          <a:r>
            <a:rPr lang="en-ZA" sz="1100" b="1" baseline="0"/>
            <a:t> 1</a:t>
          </a:r>
          <a:endParaRPr lang="en-ZA" sz="1100" b="1"/>
        </a:p>
      </xdr:txBody>
    </xdr:sp>
    <xdr:clientData/>
  </xdr:twoCellAnchor>
  <xdr:twoCellAnchor>
    <xdr:from>
      <xdr:col>1</xdr:col>
      <xdr:colOff>68912</xdr:colOff>
      <xdr:row>10</xdr:row>
      <xdr:rowOff>182100</xdr:rowOff>
    </xdr:from>
    <xdr:to>
      <xdr:col>3</xdr:col>
      <xdr:colOff>132898</xdr:colOff>
      <xdr:row>12</xdr:row>
      <xdr:rowOff>9845</xdr:rowOff>
    </xdr:to>
    <xdr:sp macro="" textlink="">
      <xdr:nvSpPr>
        <xdr:cNvPr id="11" name="Rectangle: Rounded Corner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59462" y="1820400"/>
          <a:ext cx="616436" cy="20874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ZA" sz="1100" b="1"/>
            <a:t>Step</a:t>
          </a:r>
          <a:r>
            <a:rPr lang="en-ZA" sz="1100" b="1" baseline="0"/>
            <a:t> 2</a:t>
          </a:r>
          <a:endParaRPr lang="en-ZA" sz="1100" b="1"/>
        </a:p>
      </xdr:txBody>
    </xdr:sp>
    <xdr:clientData/>
  </xdr:twoCellAnchor>
  <xdr:twoCellAnchor>
    <xdr:from>
      <xdr:col>1</xdr:col>
      <xdr:colOff>68912</xdr:colOff>
      <xdr:row>12</xdr:row>
      <xdr:rowOff>178436</xdr:rowOff>
    </xdr:from>
    <xdr:to>
      <xdr:col>3</xdr:col>
      <xdr:colOff>132898</xdr:colOff>
      <xdr:row>14</xdr:row>
      <xdr:rowOff>6181</xdr:rowOff>
    </xdr:to>
    <xdr:sp macro="" textlink="">
      <xdr:nvSpPr>
        <xdr:cNvPr id="12" name="Rectangle: Rounded Corner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59462" y="2197736"/>
          <a:ext cx="616436" cy="20874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ZA" sz="1100" b="1"/>
            <a:t>Step</a:t>
          </a:r>
          <a:r>
            <a:rPr lang="en-ZA" sz="1100" b="1" baseline="0"/>
            <a:t> 3</a:t>
          </a:r>
        </a:p>
      </xdr:txBody>
    </xdr:sp>
    <xdr:clientData/>
  </xdr:twoCellAnchor>
  <xdr:twoCellAnchor>
    <xdr:from>
      <xdr:col>1</xdr:col>
      <xdr:colOff>68912</xdr:colOff>
      <xdr:row>14</xdr:row>
      <xdr:rowOff>174772</xdr:rowOff>
    </xdr:from>
    <xdr:to>
      <xdr:col>3</xdr:col>
      <xdr:colOff>132898</xdr:colOff>
      <xdr:row>16</xdr:row>
      <xdr:rowOff>2517</xdr:rowOff>
    </xdr:to>
    <xdr:sp macro="" textlink="">
      <xdr:nvSpPr>
        <xdr:cNvPr id="14" name="Rectangle: Rounded Corners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59462" y="2575072"/>
          <a:ext cx="616436" cy="20874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ZA" sz="1100" b="1"/>
            <a:t>Step</a:t>
          </a:r>
          <a:r>
            <a:rPr lang="en-ZA" sz="1100" b="1" baseline="0"/>
            <a:t> 4</a:t>
          </a:r>
        </a:p>
      </xdr:txBody>
    </xdr:sp>
    <xdr:clientData/>
  </xdr:twoCellAnchor>
  <xdr:twoCellAnchor>
    <xdr:from>
      <xdr:col>1</xdr:col>
      <xdr:colOff>68912</xdr:colOff>
      <xdr:row>16</xdr:row>
      <xdr:rowOff>171110</xdr:rowOff>
    </xdr:from>
    <xdr:to>
      <xdr:col>3</xdr:col>
      <xdr:colOff>132898</xdr:colOff>
      <xdr:row>17</xdr:row>
      <xdr:rowOff>189355</xdr:rowOff>
    </xdr:to>
    <xdr:sp macro="" textlink="">
      <xdr:nvSpPr>
        <xdr:cNvPr id="15" name="Rectangle: Rounded Corner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59462" y="2952410"/>
          <a:ext cx="616436" cy="208745"/>
        </a:xfrm>
        <a:prstGeom prst="roundRect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ZA" sz="1100" b="1"/>
            <a:t>Step</a:t>
          </a:r>
          <a:r>
            <a:rPr lang="en-ZA" sz="1100" b="1" baseline="0"/>
            <a:t> 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541020</xdr:colOff>
      <xdr:row>4</xdr:row>
      <xdr:rowOff>68580</xdr:rowOff>
    </xdr:from>
    <xdr:to>
      <xdr:col>16</xdr:col>
      <xdr:colOff>571500</xdr:colOff>
      <xdr:row>15</xdr:row>
      <xdr:rowOff>84290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pSpPr/>
      </xdr:nvGrpSpPr>
      <xdr:grpSpPr>
        <a:xfrm>
          <a:off x="4832873" y="830580"/>
          <a:ext cx="6462656" cy="2111210"/>
          <a:chOff x="3589020" y="800100"/>
          <a:chExt cx="6652260" cy="2027390"/>
        </a:xfrm>
      </xdr:grpSpPr>
      <xdr:pic>
        <xdr:nvPicPr>
          <xdr:cNvPr id="2" name="Picture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282440" y="1036320"/>
            <a:ext cx="5181600" cy="1791170"/>
          </a:xfrm>
          <a:prstGeom prst="rect">
            <a:avLst/>
          </a:prstGeom>
          <a:noFill/>
          <a:ln>
            <a:solidFill>
              <a:schemeClr val="tx1"/>
            </a:solidFill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 txBox="1"/>
        </xdr:nvSpPr>
        <xdr:spPr>
          <a:xfrm>
            <a:off x="3589020" y="800100"/>
            <a:ext cx="472440" cy="5562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ZA" sz="2800" b="0">
                <a:ln>
                  <a:solidFill>
                    <a:sysClr val="windowText" lastClr="000000"/>
                  </a:solidFill>
                </a:ln>
                <a:solidFill>
                  <a:sysClr val="windowText" lastClr="000000"/>
                </a:solidFill>
              </a:rPr>
              <a:t>A</a:t>
            </a:r>
          </a:p>
        </xdr:txBody>
      </xdr:sp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9753600" y="990600"/>
            <a:ext cx="472440" cy="5562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ZA" sz="2800" b="0">
                <a:ln>
                  <a:solidFill>
                    <a:sysClr val="windowText" lastClr="000000"/>
                  </a:solidFill>
                </a:ln>
                <a:solidFill>
                  <a:sysClr val="windowText" lastClr="000000"/>
                </a:solidFill>
              </a:rPr>
              <a:t>B</a:t>
            </a: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 txBox="1"/>
        </xdr:nvSpPr>
        <xdr:spPr>
          <a:xfrm>
            <a:off x="3634740" y="1790700"/>
            <a:ext cx="472440" cy="5562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ZA" sz="2800" b="0">
                <a:ln>
                  <a:solidFill>
                    <a:sysClr val="windowText" lastClr="000000"/>
                  </a:solidFill>
                </a:ln>
                <a:solidFill>
                  <a:sysClr val="windowText" lastClr="000000"/>
                </a:solidFill>
              </a:rPr>
              <a:t>C</a:t>
            </a:r>
          </a:p>
        </xdr:txBody>
      </xdr:sp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 txBox="1"/>
        </xdr:nvSpPr>
        <xdr:spPr>
          <a:xfrm>
            <a:off x="9768840" y="1813560"/>
            <a:ext cx="472440" cy="5562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ZA" sz="2800" b="0">
                <a:ln>
                  <a:solidFill>
                    <a:sysClr val="windowText" lastClr="000000"/>
                  </a:solidFill>
                </a:ln>
                <a:solidFill>
                  <a:sysClr val="windowText" lastClr="000000"/>
                </a:solidFill>
              </a:rPr>
              <a:t>D</a:t>
            </a:r>
          </a:p>
        </xdr:txBody>
      </xdr:sp>
      <xdr:sp macro="" textlink="">
        <xdr:nvSpPr>
          <xdr:cNvPr id="7" name="Rounded Rectangle 6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/>
        </xdr:nvSpPr>
        <xdr:spPr>
          <a:xfrm>
            <a:off x="4251960" y="1021080"/>
            <a:ext cx="1394460" cy="152400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ZA" sz="1100"/>
          </a:p>
        </xdr:txBody>
      </xdr:sp>
      <xdr:sp macro="" textlink="">
        <xdr:nvSpPr>
          <xdr:cNvPr id="8" name="Rounded Rectangle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/>
        </xdr:nvSpPr>
        <xdr:spPr>
          <a:xfrm>
            <a:off x="4267200" y="1188720"/>
            <a:ext cx="5196840" cy="175260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ZA" sz="1100"/>
          </a:p>
        </xdr:txBody>
      </xdr:sp>
      <xdr:sp macro="" textlink="">
        <xdr:nvSpPr>
          <xdr:cNvPr id="10" name="Rounded Rectangle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/>
        </xdr:nvSpPr>
        <xdr:spPr>
          <a:xfrm>
            <a:off x="6202680" y="1988820"/>
            <a:ext cx="3261360" cy="190500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ZA" sz="1100"/>
          </a:p>
        </xdr:txBody>
      </xdr:sp>
      <xdr:sp macro="" textlink="">
        <xdr:nvSpPr>
          <xdr:cNvPr id="11" name="Rounded Rectangle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/>
        </xdr:nvSpPr>
        <xdr:spPr>
          <a:xfrm>
            <a:off x="4312920" y="1988820"/>
            <a:ext cx="1805940" cy="190500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ZA" sz="1100"/>
          </a:p>
        </xdr:txBody>
      </xdr:sp>
      <xdr:cxnSp macro="">
        <xdr:nvCxnSpPr>
          <xdr:cNvPr id="13" name="Straight Arrow Connector 12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CxnSpPr>
            <a:stCxn id="4" idx="1"/>
            <a:endCxn id="8" idx="3"/>
          </xdr:cNvCxnSpPr>
        </xdr:nvCxnSpPr>
        <xdr:spPr>
          <a:xfrm flipH="1">
            <a:off x="9464040" y="1268730"/>
            <a:ext cx="289560" cy="7620"/>
          </a:xfrm>
          <a:prstGeom prst="straightConnector1">
            <a:avLst/>
          </a:prstGeom>
          <a:ln>
            <a:solidFill>
              <a:sysClr val="windowText" lastClr="00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Straight Arrow Connector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CxnSpPr/>
        </xdr:nvCxnSpPr>
        <xdr:spPr>
          <a:xfrm flipH="1">
            <a:off x="9471660" y="2091690"/>
            <a:ext cx="289560" cy="0"/>
          </a:xfrm>
          <a:prstGeom prst="straightConnector1">
            <a:avLst/>
          </a:prstGeom>
          <a:ln>
            <a:solidFill>
              <a:sysClr val="windowText" lastClr="00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Straight Arrow Connector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CxnSpPr/>
        </xdr:nvCxnSpPr>
        <xdr:spPr>
          <a:xfrm>
            <a:off x="3977640" y="2065020"/>
            <a:ext cx="312420" cy="0"/>
          </a:xfrm>
          <a:prstGeom prst="straightConnector1">
            <a:avLst/>
          </a:prstGeom>
          <a:ln>
            <a:solidFill>
              <a:sysClr val="windowText" lastClr="00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Straight Arrow Connector 17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CxnSpPr/>
        </xdr:nvCxnSpPr>
        <xdr:spPr>
          <a:xfrm>
            <a:off x="3893820" y="1082040"/>
            <a:ext cx="312420" cy="0"/>
          </a:xfrm>
          <a:prstGeom prst="straightConnector1">
            <a:avLst/>
          </a:prstGeom>
          <a:ln>
            <a:solidFill>
              <a:sysClr val="windowText" lastClr="00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</xdr:row>
          <xdr:rowOff>9525</xdr:rowOff>
        </xdr:from>
        <xdr:to>
          <xdr:col>3</xdr:col>
          <xdr:colOff>257175</xdr:colOff>
          <xdr:row>12</xdr:row>
          <xdr:rowOff>66675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Z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Choose the correct answer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7</xdr:row>
          <xdr:rowOff>66675</xdr:rowOff>
        </xdr:from>
        <xdr:to>
          <xdr:col>3</xdr:col>
          <xdr:colOff>200025</xdr:colOff>
          <xdr:row>8</xdr:row>
          <xdr:rowOff>104775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Z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8</xdr:row>
          <xdr:rowOff>66675</xdr:rowOff>
        </xdr:from>
        <xdr:to>
          <xdr:col>3</xdr:col>
          <xdr:colOff>200025</xdr:colOff>
          <xdr:row>9</xdr:row>
          <xdr:rowOff>104775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Z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9</xdr:row>
          <xdr:rowOff>47625</xdr:rowOff>
        </xdr:from>
        <xdr:to>
          <xdr:col>3</xdr:col>
          <xdr:colOff>200025</xdr:colOff>
          <xdr:row>10</xdr:row>
          <xdr:rowOff>85725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Z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10</xdr:row>
          <xdr:rowOff>47625</xdr:rowOff>
        </xdr:from>
        <xdr:to>
          <xdr:col>3</xdr:col>
          <xdr:colOff>200025</xdr:colOff>
          <xdr:row>11</xdr:row>
          <xdr:rowOff>85725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Z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/>
      </xdr:twoCellAnchor>
    </mc:Choice>
    <mc:Fallback/>
  </mc:AlternateContent>
  <xdr:twoCellAnchor>
    <xdr:from>
      <xdr:col>9</xdr:col>
      <xdr:colOff>335280</xdr:colOff>
      <xdr:row>65</xdr:row>
      <xdr:rowOff>266700</xdr:rowOff>
    </xdr:from>
    <xdr:to>
      <xdr:col>11</xdr:col>
      <xdr:colOff>853440</xdr:colOff>
      <xdr:row>65</xdr:row>
      <xdr:rowOff>266700</xdr:rowOff>
    </xdr:to>
    <xdr:cxnSp macro="">
      <xdr:nvCxnSpPr>
        <xdr:cNvPr id="16" name="Straight Arrow Connector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CxnSpPr/>
      </xdr:nvCxnSpPr>
      <xdr:spPr>
        <a:xfrm>
          <a:off x="5958840" y="13380720"/>
          <a:ext cx="2148840" cy="0"/>
        </a:xfrm>
        <a:prstGeom prst="straightConnector1">
          <a:avLst/>
        </a:prstGeom>
        <a:ln w="57150">
          <a:solidFill>
            <a:schemeClr val="bg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220980</xdr:colOff>
      <xdr:row>64</xdr:row>
      <xdr:rowOff>106680</xdr:rowOff>
    </xdr:from>
    <xdr:to>
      <xdr:col>15</xdr:col>
      <xdr:colOff>121920</xdr:colOff>
      <xdr:row>67</xdr:row>
      <xdr:rowOff>53340</xdr:rowOff>
    </xdr:to>
    <xdr:sp macro="[0]!Module1.Save_and_Send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8336280" y="13037820"/>
          <a:ext cx="2202180" cy="54102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ZA" sz="2400" b="1"/>
            <a:t>Save Results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an/AppData/Roaming/Microsoft/Excel/Assessment%20v2%20(version%201).xlsb" TargetMode="External"/><Relationship Id="rId1" Type="http://schemas.openxmlformats.org/officeDocument/2006/relationships/externalLinkPath" Target="/Users/Dan/AppData/Roaming/Microsoft/Excel/Assessment%20v2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me"/>
      <sheetName val="Sheet1"/>
      <sheetName val="Information"/>
      <sheetName val="Results Check"/>
      <sheetName val="Impor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it.ly/pre-assessment_troubleshooting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assessment@excelacademy.co.za" TargetMode="External"/><Relationship Id="rId1" Type="http://schemas.openxmlformats.org/officeDocument/2006/relationships/hyperlink" Target="mailto:dan@excelacademy.co.z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38"/>
  <sheetViews>
    <sheetView showGridLines="0" tabSelected="1" zoomScaleNormal="100" workbookViewId="0">
      <selection activeCell="F23" sqref="F23:I23"/>
    </sheetView>
  </sheetViews>
  <sheetFormatPr defaultColWidth="0" defaultRowHeight="15" zeroHeight="1" x14ac:dyDescent="0.25"/>
  <cols>
    <col min="1" max="1" width="8.85546875" style="5" customWidth="1"/>
    <col min="2" max="5" width="4.140625" customWidth="1"/>
    <col min="6" max="18" width="8.85546875" customWidth="1"/>
    <col min="19" max="16384" width="8.85546875" hidden="1"/>
  </cols>
  <sheetData>
    <row r="1" spans="1:18" s="3" customFormat="1" x14ac:dyDescent="0.25">
      <c r="A1" s="2"/>
      <c r="R1" s="4"/>
    </row>
    <row r="2" spans="1:18" ht="23.25" x14ac:dyDescent="0.35">
      <c r="B2" s="87" t="s">
        <v>172</v>
      </c>
      <c r="R2" s="6"/>
    </row>
    <row r="3" spans="1:18" x14ac:dyDescent="0.25">
      <c r="R3" s="6"/>
    </row>
    <row r="4" spans="1:18" ht="18.75" x14ac:dyDescent="0.3">
      <c r="B4" s="88" t="s">
        <v>171</v>
      </c>
      <c r="R4" s="6"/>
    </row>
    <row r="5" spans="1:18" x14ac:dyDescent="0.25">
      <c r="R5" s="6"/>
    </row>
    <row r="6" spans="1:18" ht="18.75" x14ac:dyDescent="0.3">
      <c r="A6"/>
      <c r="B6" s="89" t="s">
        <v>170</v>
      </c>
      <c r="R6" s="6"/>
    </row>
    <row r="7" spans="1:18" ht="8.1" customHeight="1" x14ac:dyDescent="0.3">
      <c r="A7"/>
      <c r="B7" s="89"/>
      <c r="R7" s="6"/>
    </row>
    <row r="8" spans="1:18" ht="15.75" x14ac:dyDescent="0.25">
      <c r="B8" s="84"/>
      <c r="E8" s="91" t="s">
        <v>173</v>
      </c>
      <c r="F8" s="91"/>
      <c r="G8" s="91"/>
      <c r="H8" s="91"/>
      <c r="I8" s="91"/>
      <c r="R8" s="6"/>
    </row>
    <row r="9" spans="1:18" ht="8.1" customHeight="1" x14ac:dyDescent="0.25">
      <c r="B9" s="84"/>
      <c r="E9" s="90"/>
      <c r="R9" s="6"/>
    </row>
    <row r="10" spans="1:18" x14ac:dyDescent="0.25">
      <c r="B10" s="84"/>
      <c r="E10" s="85" t="s">
        <v>347</v>
      </c>
      <c r="R10" s="6"/>
    </row>
    <row r="11" spans="1:18" x14ac:dyDescent="0.25">
      <c r="B11" s="84"/>
      <c r="E11" s="85"/>
      <c r="R11" s="6"/>
    </row>
    <row r="12" spans="1:18" x14ac:dyDescent="0.25">
      <c r="B12" s="84"/>
      <c r="E12" s="85" t="s">
        <v>164</v>
      </c>
      <c r="R12" s="6"/>
    </row>
    <row r="13" spans="1:18" x14ac:dyDescent="0.25">
      <c r="B13" s="84"/>
      <c r="E13" s="85"/>
      <c r="R13" s="6"/>
    </row>
    <row r="14" spans="1:18" x14ac:dyDescent="0.25">
      <c r="B14" s="84"/>
      <c r="E14" s="85" t="s">
        <v>165</v>
      </c>
      <c r="R14" s="6"/>
    </row>
    <row r="15" spans="1:18" x14ac:dyDescent="0.25">
      <c r="B15" s="84"/>
      <c r="E15" s="85"/>
      <c r="R15" s="6"/>
    </row>
    <row r="16" spans="1:18" x14ac:dyDescent="0.25">
      <c r="B16" s="84"/>
      <c r="E16" s="86" t="s">
        <v>166</v>
      </c>
      <c r="R16" s="6"/>
    </row>
    <row r="17" spans="2:18" x14ac:dyDescent="0.25">
      <c r="B17" s="84"/>
      <c r="E17" s="86"/>
      <c r="R17" s="6"/>
    </row>
    <row r="18" spans="2:18" x14ac:dyDescent="0.25">
      <c r="B18" s="84"/>
      <c r="E18" s="85" t="s">
        <v>167</v>
      </c>
      <c r="R18" s="6"/>
    </row>
    <row r="19" spans="2:18" x14ac:dyDescent="0.25">
      <c r="B19" s="84"/>
      <c r="E19" s="85" t="s">
        <v>351</v>
      </c>
      <c r="R19" s="6"/>
    </row>
    <row r="20" spans="2:18" x14ac:dyDescent="0.25">
      <c r="R20" s="6"/>
    </row>
    <row r="21" spans="2:18" ht="23.25" x14ac:dyDescent="0.35">
      <c r="B21" s="83" t="s">
        <v>91</v>
      </c>
      <c r="R21" s="6"/>
    </row>
    <row r="22" spans="2:18" ht="4.3499999999999996" customHeight="1" x14ac:dyDescent="0.25">
      <c r="R22" s="6"/>
    </row>
    <row r="23" spans="2:18" x14ac:dyDescent="0.25">
      <c r="B23" s="32" t="s">
        <v>49</v>
      </c>
      <c r="C23" s="33"/>
      <c r="D23" s="33"/>
      <c r="E23" s="34"/>
      <c r="F23" s="99"/>
      <c r="G23" s="99"/>
      <c r="H23" s="99"/>
      <c r="I23" s="99"/>
      <c r="R23" s="6"/>
    </row>
    <row r="24" spans="2:18" x14ac:dyDescent="0.25">
      <c r="B24" s="35" t="s">
        <v>132</v>
      </c>
      <c r="C24" s="8"/>
      <c r="D24" s="8"/>
      <c r="E24" s="9"/>
      <c r="F24" s="99"/>
      <c r="G24" s="99"/>
      <c r="H24" s="99"/>
      <c r="I24" s="99"/>
      <c r="R24" s="6"/>
    </row>
    <row r="25" spans="2:18" x14ac:dyDescent="0.25">
      <c r="B25" s="35" t="s">
        <v>51</v>
      </c>
      <c r="C25" s="8"/>
      <c r="D25" s="8"/>
      <c r="E25" s="9"/>
      <c r="F25" s="96"/>
      <c r="G25" s="97"/>
      <c r="H25" s="97"/>
      <c r="I25" s="98"/>
      <c r="R25" s="6"/>
    </row>
    <row r="26" spans="2:18" x14ac:dyDescent="0.25">
      <c r="B26" s="35" t="s">
        <v>133</v>
      </c>
      <c r="C26" s="8"/>
      <c r="D26" s="8"/>
      <c r="E26" s="9"/>
      <c r="F26" s="103"/>
      <c r="G26" s="104"/>
      <c r="H26" s="104"/>
      <c r="I26" s="105"/>
      <c r="R26" s="6"/>
    </row>
    <row r="27" spans="2:18" x14ac:dyDescent="0.25">
      <c r="B27" s="35" t="s">
        <v>168</v>
      </c>
      <c r="C27" s="8"/>
      <c r="D27" s="8"/>
      <c r="E27" s="9"/>
      <c r="F27" s="99"/>
      <c r="G27" s="99"/>
      <c r="H27" s="99"/>
      <c r="I27" s="99"/>
      <c r="R27" s="6"/>
    </row>
    <row r="28" spans="2:18" x14ac:dyDescent="0.25">
      <c r="B28" s="35" t="s">
        <v>50</v>
      </c>
      <c r="C28" s="8"/>
      <c r="D28" s="8"/>
      <c r="E28" s="9"/>
      <c r="F28" s="100"/>
      <c r="G28" s="101"/>
      <c r="H28" s="101"/>
      <c r="I28" s="102"/>
      <c r="R28" s="6"/>
    </row>
    <row r="29" spans="2:18" x14ac:dyDescent="0.25">
      <c r="B29" s="35" t="s">
        <v>126</v>
      </c>
      <c r="C29" s="8"/>
      <c r="D29" s="8"/>
      <c r="E29" s="9"/>
      <c r="F29" s="93"/>
      <c r="G29" s="94"/>
      <c r="H29" s="94"/>
      <c r="I29" s="95"/>
      <c r="R29" s="6"/>
    </row>
    <row r="30" spans="2:18" x14ac:dyDescent="0.25">
      <c r="R30" s="6"/>
    </row>
    <row r="31" spans="2:18" x14ac:dyDescent="0.25">
      <c r="F31" s="92" t="s">
        <v>169</v>
      </c>
      <c r="G31" s="92"/>
      <c r="H31" s="92"/>
      <c r="I31" s="92"/>
      <c r="R31" s="6"/>
    </row>
    <row r="32" spans="2:18" x14ac:dyDescent="0.25">
      <c r="R32" s="6"/>
    </row>
    <row r="33" spans="1:18" s="8" customForma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spans="1:18" hidden="1" x14ac:dyDescent="0.25">
      <c r="A34"/>
    </row>
    <row r="35" spans="1:18" x14ac:dyDescent="0.25">
      <c r="A35"/>
    </row>
    <row r="36" spans="1:18" x14ac:dyDescent="0.25"/>
    <row r="37" spans="1:18" x14ac:dyDescent="0.25"/>
    <row r="38" spans="1:18" x14ac:dyDescent="0.25"/>
  </sheetData>
  <sheetProtection algorithmName="SHA-512" hashValue="uLfozNoT8BAZSarog7NCesNPI9yc+OAXG8nieIuzWLdLjMUddyZL8UA0vCj7htIrDgOEooOIbOzHI/+z8RoxGg==" saltValue="QzdDKIlKvJZcyajLTmvB+Q==" spinCount="100000" sheet="1" selectLockedCells="1"/>
  <mergeCells count="9">
    <mergeCell ref="E8:I8"/>
    <mergeCell ref="F31:I31"/>
    <mergeCell ref="F29:I29"/>
    <mergeCell ref="F25:I25"/>
    <mergeCell ref="F23:I23"/>
    <mergeCell ref="F24:I24"/>
    <mergeCell ref="F27:I27"/>
    <mergeCell ref="F28:I28"/>
    <mergeCell ref="F26:I26"/>
  </mergeCells>
  <conditionalFormatting sqref="F27:I27 F28:F29 F25 F23:I24">
    <cfRule type="containsBlanks" dxfId="7" priority="2">
      <formula>LEN(TRIM(F23))=0</formula>
    </cfRule>
  </conditionalFormatting>
  <conditionalFormatting sqref="F26">
    <cfRule type="containsBlanks" dxfId="6" priority="1">
      <formula>LEN(TRIM(F26))=0</formula>
    </cfRule>
  </conditionalFormatting>
  <dataValidations count="3">
    <dataValidation type="custom" allowBlank="1" showInputMessage="1" showErrorMessage="1" errorTitle="Email Address" error="Please enter a valid email address." sqref="F25" xr:uid="{00000000-0002-0000-0000-000000000000}">
      <formula1>AND(FIND(".",Email_Address),FIND("@",Email_Address))</formula1>
    </dataValidation>
    <dataValidation type="whole" allowBlank="1" showInputMessage="1" showErrorMessage="1" errorTitle="Mobile Number" error="Please enter a valid mobile number." sqref="F29:I29" xr:uid="{00000000-0002-0000-0000-000001000000}">
      <formula1>11111111</formula1>
      <formula2>99999999999</formula2>
    </dataValidation>
    <dataValidation type="list" allowBlank="1" showInputMessage="1" showErrorMessage="1" errorTitle="Email Address" error="Please enter a valid email address." sqref="F26:I26" xr:uid="{00000000-0002-0000-0000-000002000000}">
      <formula1>List_of_Countries</formula1>
    </dataValidation>
  </dataValidations>
  <hyperlinks>
    <hyperlink ref="E8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4"/>
  <sheetViews>
    <sheetView showGridLines="0" zoomScale="85" zoomScaleNormal="85" workbookViewId="0">
      <selection activeCell="L24" sqref="L24"/>
    </sheetView>
  </sheetViews>
  <sheetFormatPr defaultColWidth="0" defaultRowHeight="15" zeroHeight="1" x14ac:dyDescent="0.25"/>
  <cols>
    <col min="1" max="1" width="8.85546875" style="5" customWidth="1"/>
    <col min="2" max="2" width="10.85546875" customWidth="1"/>
    <col min="3" max="10" width="8.85546875" customWidth="1"/>
    <col min="11" max="11" width="14.85546875" bestFit="1" customWidth="1"/>
    <col min="12" max="12" width="12.5703125" customWidth="1"/>
    <col min="13" max="13" width="9.5703125" bestFit="1" customWidth="1"/>
    <col min="14" max="14" width="12.42578125" customWidth="1"/>
    <col min="15" max="15" width="11.42578125" bestFit="1" customWidth="1"/>
    <col min="16" max="18" width="8.85546875" customWidth="1"/>
    <col min="19" max="16384" width="8.85546875" hidden="1"/>
  </cols>
  <sheetData>
    <row r="1" spans="1:10" s="3" customFormat="1" x14ac:dyDescent="0.25">
      <c r="A1" s="15"/>
    </row>
    <row r="2" spans="1:10" x14ac:dyDescent="0.25"/>
    <row r="3" spans="1:10" x14ac:dyDescent="0.25"/>
    <row r="4" spans="1:10" x14ac:dyDescent="0.25">
      <c r="B4" s="1" t="s">
        <v>0</v>
      </c>
    </row>
    <row r="5" spans="1:10" x14ac:dyDescent="0.25">
      <c r="B5" t="s">
        <v>1</v>
      </c>
      <c r="J5" s="1" t="s">
        <v>2</v>
      </c>
    </row>
    <row r="6" spans="1:10" x14ac:dyDescent="0.25"/>
    <row r="7" spans="1:10" x14ac:dyDescent="0.25"/>
    <row r="8" spans="1:10" x14ac:dyDescent="0.25"/>
    <row r="9" spans="1:10" x14ac:dyDescent="0.25"/>
    <row r="10" spans="1:10" x14ac:dyDescent="0.25"/>
    <row r="11" spans="1:10" x14ac:dyDescent="0.25"/>
    <row r="12" spans="1:10" x14ac:dyDescent="0.25"/>
    <row r="13" spans="1:10" x14ac:dyDescent="0.25"/>
    <row r="14" spans="1:10" x14ac:dyDescent="0.25"/>
    <row r="15" spans="1:10" x14ac:dyDescent="0.25"/>
    <row r="16" spans="1:10" x14ac:dyDescent="0.25"/>
    <row r="17" spans="1:17" x14ac:dyDescent="0.25"/>
    <row r="18" spans="1:17" x14ac:dyDescent="0.25"/>
    <row r="19" spans="1:17" x14ac:dyDescent="0.25">
      <c r="A19" s="58" t="s">
        <v>44</v>
      </c>
    </row>
    <row r="20" spans="1:17" x14ac:dyDescent="0.25">
      <c r="J20" s="1" t="s">
        <v>45</v>
      </c>
    </row>
    <row r="21" spans="1:17" x14ac:dyDescent="0.25">
      <c r="B21" s="1" t="s">
        <v>4</v>
      </c>
      <c r="J21" s="2"/>
      <c r="K21" s="3"/>
      <c r="L21" s="3"/>
      <c r="M21" s="4"/>
    </row>
    <row r="22" spans="1:17" x14ac:dyDescent="0.25">
      <c r="B22" t="s">
        <v>89</v>
      </c>
      <c r="J22" s="5"/>
      <c r="K22" s="10" t="s">
        <v>5</v>
      </c>
      <c r="L22" s="77">
        <v>12500</v>
      </c>
      <c r="M22" s="6"/>
    </row>
    <row r="23" spans="1:17" x14ac:dyDescent="0.25">
      <c r="J23" s="5"/>
      <c r="K23" s="10" t="s">
        <v>6</v>
      </c>
      <c r="L23" s="13">
        <v>125</v>
      </c>
      <c r="M23" s="6"/>
    </row>
    <row r="24" spans="1:17" x14ac:dyDescent="0.25">
      <c r="J24" s="5"/>
      <c r="K24" s="10" t="s">
        <v>88</v>
      </c>
      <c r="L24" s="81"/>
      <c r="M24" s="6"/>
    </row>
    <row r="25" spans="1:17" x14ac:dyDescent="0.25">
      <c r="J25" s="7"/>
      <c r="K25" s="8"/>
      <c r="L25" s="8"/>
      <c r="M25" s="9"/>
    </row>
    <row r="26" spans="1:17" x14ac:dyDescent="0.25"/>
    <row r="27" spans="1:17" ht="51.6" customHeight="1" x14ac:dyDescent="0.25">
      <c r="B27" s="59" t="s">
        <v>67</v>
      </c>
    </row>
    <row r="28" spans="1:17" x14ac:dyDescent="0.25"/>
    <row r="29" spans="1:17" x14ac:dyDescent="0.25">
      <c r="A29" s="58" t="s">
        <v>43</v>
      </c>
    </row>
    <row r="30" spans="1:17" x14ac:dyDescent="0.25"/>
    <row r="31" spans="1:17" x14ac:dyDescent="0.25">
      <c r="B31" s="1" t="s">
        <v>7</v>
      </c>
      <c r="J31" s="1" t="s">
        <v>46</v>
      </c>
    </row>
    <row r="32" spans="1:17" x14ac:dyDescent="0.25">
      <c r="B32" t="s">
        <v>83</v>
      </c>
      <c r="J32" s="15"/>
      <c r="K32" s="16"/>
      <c r="L32" s="16"/>
      <c r="M32" s="16"/>
      <c r="N32" s="16"/>
      <c r="O32" s="16"/>
      <c r="P32" s="16"/>
      <c r="Q32" s="17"/>
    </row>
    <row r="33" spans="1:17" ht="36" customHeight="1" x14ac:dyDescent="0.25">
      <c r="B33" s="1" t="s">
        <v>13</v>
      </c>
      <c r="J33" s="12"/>
      <c r="K33" s="27" t="s">
        <v>20</v>
      </c>
      <c r="L33" s="28" t="s">
        <v>18</v>
      </c>
      <c r="M33" s="47" t="s">
        <v>19</v>
      </c>
      <c r="N33" s="21"/>
      <c r="O33" s="21"/>
      <c r="P33" s="21"/>
      <c r="Q33" s="19"/>
    </row>
    <row r="34" spans="1:17" x14ac:dyDescent="0.25">
      <c r="B34" t="s">
        <v>128</v>
      </c>
      <c r="J34" s="12"/>
      <c r="K34" s="21" t="s">
        <v>8</v>
      </c>
      <c r="L34" s="43">
        <v>1.29</v>
      </c>
      <c r="M34" s="43"/>
      <c r="N34" s="21"/>
      <c r="O34" s="22" t="s">
        <v>17</v>
      </c>
      <c r="P34" s="29">
        <v>0.1</v>
      </c>
      <c r="Q34" s="19"/>
    </row>
    <row r="35" spans="1:17" x14ac:dyDescent="0.25">
      <c r="J35" s="12"/>
      <c r="K35" s="21" t="s">
        <v>9</v>
      </c>
      <c r="L35" s="43">
        <v>1.49</v>
      </c>
      <c r="M35" s="43"/>
      <c r="N35" s="21"/>
      <c r="O35" s="21"/>
      <c r="P35" s="21"/>
      <c r="Q35" s="19"/>
    </row>
    <row r="36" spans="1:17" x14ac:dyDescent="0.25">
      <c r="B36" s="1" t="s">
        <v>14</v>
      </c>
      <c r="J36" s="12"/>
      <c r="K36" s="21" t="s">
        <v>10</v>
      </c>
      <c r="L36" s="43">
        <v>0.79</v>
      </c>
      <c r="M36" s="43"/>
      <c r="N36" s="21"/>
      <c r="O36" s="21"/>
      <c r="P36" s="21"/>
      <c r="Q36" s="19"/>
    </row>
    <row r="37" spans="1:17" x14ac:dyDescent="0.25">
      <c r="B37" t="s">
        <v>90</v>
      </c>
      <c r="J37" s="12"/>
      <c r="K37" s="21" t="s">
        <v>11</v>
      </c>
      <c r="L37" s="43">
        <v>2.6</v>
      </c>
      <c r="M37" s="43"/>
      <c r="N37" s="21"/>
      <c r="O37" s="21"/>
      <c r="P37" s="21"/>
      <c r="Q37" s="19"/>
    </row>
    <row r="38" spans="1:17" x14ac:dyDescent="0.25">
      <c r="B38" t="s">
        <v>84</v>
      </c>
      <c r="J38" s="12"/>
      <c r="K38" s="21" t="s">
        <v>12</v>
      </c>
      <c r="L38" s="43">
        <v>1.2</v>
      </c>
      <c r="M38" s="43"/>
      <c r="N38" s="21"/>
      <c r="O38" s="21"/>
      <c r="P38" s="21"/>
      <c r="Q38" s="19"/>
    </row>
    <row r="39" spans="1:17" ht="15.75" thickBot="1" x14ac:dyDescent="0.3">
      <c r="J39" s="12"/>
      <c r="K39" s="41" t="s">
        <v>16</v>
      </c>
      <c r="L39" s="44"/>
      <c r="M39" s="44"/>
      <c r="N39" s="21"/>
      <c r="O39" s="21"/>
      <c r="P39" s="21"/>
      <c r="Q39" s="19"/>
    </row>
    <row r="40" spans="1:17" x14ac:dyDescent="0.25">
      <c r="B40" s="1" t="s">
        <v>15</v>
      </c>
      <c r="J40" s="24"/>
      <c r="K40" s="25"/>
      <c r="L40" s="25"/>
      <c r="M40" s="25"/>
      <c r="N40" s="25"/>
      <c r="O40" s="25"/>
      <c r="P40" s="25"/>
      <c r="Q40" s="26"/>
    </row>
    <row r="41" spans="1:17" x14ac:dyDescent="0.25">
      <c r="B41" t="s">
        <v>86</v>
      </c>
    </row>
    <row r="42" spans="1:17" x14ac:dyDescent="0.25"/>
    <row r="43" spans="1:17" x14ac:dyDescent="0.25"/>
    <row r="44" spans="1:17" x14ac:dyDescent="0.25">
      <c r="A44" s="58" t="s">
        <v>48</v>
      </c>
    </row>
    <row r="45" spans="1:17" x14ac:dyDescent="0.25">
      <c r="J45" s="1" t="s">
        <v>47</v>
      </c>
    </row>
    <row r="46" spans="1:17" x14ac:dyDescent="0.25">
      <c r="B46" s="1" t="s">
        <v>21</v>
      </c>
      <c r="I46" s="2"/>
      <c r="J46" s="16"/>
      <c r="K46" s="16"/>
      <c r="L46" s="16"/>
      <c r="M46" s="16"/>
      <c r="N46" s="16"/>
      <c r="O46" s="16"/>
      <c r="P46" s="17"/>
    </row>
    <row r="47" spans="1:17" x14ac:dyDescent="0.25">
      <c r="B47" t="s">
        <v>36</v>
      </c>
      <c r="I47" s="5"/>
      <c r="J47" s="65" t="s">
        <v>108</v>
      </c>
      <c r="K47" s="65" t="s">
        <v>22</v>
      </c>
      <c r="L47" s="65" t="s">
        <v>28</v>
      </c>
      <c r="M47" s="65" t="s">
        <v>23</v>
      </c>
      <c r="N47" s="65" t="s">
        <v>70</v>
      </c>
      <c r="O47" s="65" t="s">
        <v>24</v>
      </c>
      <c r="P47" s="19"/>
    </row>
    <row r="48" spans="1:17" x14ac:dyDescent="0.25">
      <c r="B48" t="s">
        <v>35</v>
      </c>
      <c r="I48" s="5"/>
      <c r="J48" s="64">
        <v>1</v>
      </c>
      <c r="K48" s="13" t="s">
        <v>27</v>
      </c>
      <c r="L48" s="13" t="s">
        <v>31</v>
      </c>
      <c r="M48" s="13" t="s">
        <v>34</v>
      </c>
      <c r="N48" s="20">
        <v>39979</v>
      </c>
      <c r="O48" s="77">
        <v>2100</v>
      </c>
      <c r="P48" s="19"/>
    </row>
    <row r="49" spans="2:16" customFormat="1" x14ac:dyDescent="0.25">
      <c r="B49" t="s">
        <v>37</v>
      </c>
      <c r="I49" s="5"/>
      <c r="J49" s="64">
        <v>2</v>
      </c>
      <c r="K49" s="13" t="s">
        <v>25</v>
      </c>
      <c r="L49" s="13" t="s">
        <v>29</v>
      </c>
      <c r="M49" s="13" t="s">
        <v>34</v>
      </c>
      <c r="N49" s="20">
        <v>41153</v>
      </c>
      <c r="O49" s="77">
        <v>1750</v>
      </c>
      <c r="P49" s="19"/>
    </row>
    <row r="50" spans="2:16" customFormat="1" x14ac:dyDescent="0.25">
      <c r="I50" s="5"/>
      <c r="J50" s="64">
        <v>3</v>
      </c>
      <c r="K50" s="13" t="s">
        <v>129</v>
      </c>
      <c r="L50" s="13" t="s">
        <v>30</v>
      </c>
      <c r="M50" s="13" t="s">
        <v>33</v>
      </c>
      <c r="N50" s="20">
        <v>39873</v>
      </c>
      <c r="O50" s="77">
        <v>1400</v>
      </c>
      <c r="P50" s="19"/>
    </row>
    <row r="51" spans="2:16" customFormat="1" x14ac:dyDescent="0.25">
      <c r="B51" s="1" t="s">
        <v>38</v>
      </c>
      <c r="I51" s="5"/>
      <c r="J51" s="64">
        <v>4</v>
      </c>
      <c r="K51" s="13" t="s">
        <v>25</v>
      </c>
      <c r="L51" s="13" t="s">
        <v>3</v>
      </c>
      <c r="M51" s="13" t="s">
        <v>33</v>
      </c>
      <c r="N51" s="20">
        <v>41640</v>
      </c>
      <c r="O51" s="77">
        <v>1250</v>
      </c>
      <c r="P51" s="19"/>
    </row>
    <row r="52" spans="2:16" customFormat="1" x14ac:dyDescent="0.25">
      <c r="B52" t="s">
        <v>39</v>
      </c>
      <c r="I52" s="5"/>
      <c r="J52" s="64">
        <v>5</v>
      </c>
      <c r="K52" s="13" t="s">
        <v>71</v>
      </c>
      <c r="L52" s="13" t="s">
        <v>32</v>
      </c>
      <c r="M52" s="13" t="s">
        <v>33</v>
      </c>
      <c r="N52" s="20">
        <v>41579</v>
      </c>
      <c r="O52" s="77">
        <v>1500</v>
      </c>
      <c r="P52" s="19"/>
    </row>
    <row r="53" spans="2:16" customFormat="1" x14ac:dyDescent="0.25">
      <c r="B53" t="s">
        <v>131</v>
      </c>
      <c r="I53" s="5"/>
      <c r="J53" s="13"/>
      <c r="K53" s="13"/>
      <c r="L53" s="13"/>
      <c r="M53" s="13"/>
      <c r="N53" s="13"/>
      <c r="O53" s="78"/>
      <c r="P53" s="19"/>
    </row>
    <row r="54" spans="2:16" customFormat="1" x14ac:dyDescent="0.25">
      <c r="I54" s="5"/>
      <c r="J54" s="21"/>
      <c r="K54" s="21"/>
      <c r="L54" s="21"/>
      <c r="M54" s="21"/>
      <c r="N54" s="21"/>
      <c r="O54" s="21"/>
      <c r="P54" s="19"/>
    </row>
    <row r="55" spans="2:16" customFormat="1" x14ac:dyDescent="0.25">
      <c r="B55" s="1" t="s">
        <v>40</v>
      </c>
      <c r="I55" s="5"/>
      <c r="J55" s="21"/>
      <c r="K55" s="21"/>
      <c r="M55" s="66" t="s">
        <v>109</v>
      </c>
      <c r="N55" s="22" t="s">
        <v>129</v>
      </c>
      <c r="O55" s="80"/>
      <c r="P55" s="19"/>
    </row>
    <row r="56" spans="2:16" customFormat="1" x14ac:dyDescent="0.25">
      <c r="B56" t="s">
        <v>69</v>
      </c>
      <c r="I56" s="7"/>
      <c r="J56" s="25"/>
      <c r="K56" s="25"/>
      <c r="L56" s="25"/>
      <c r="M56" s="25"/>
      <c r="N56" s="25"/>
      <c r="O56" s="25"/>
      <c r="P56" s="26"/>
    </row>
    <row r="57" spans="2:16" customFormat="1" x14ac:dyDescent="0.25">
      <c r="B57" t="s">
        <v>85</v>
      </c>
    </row>
    <row r="58" spans="2:16" customFormat="1" x14ac:dyDescent="0.25">
      <c r="B58" t="s">
        <v>68</v>
      </c>
    </row>
    <row r="59" spans="2:16" customFormat="1" x14ac:dyDescent="0.25"/>
    <row r="60" spans="2:16" customFormat="1" x14ac:dyDescent="0.25">
      <c r="B60" s="1" t="s">
        <v>41</v>
      </c>
    </row>
    <row r="61" spans="2:16" customFormat="1" x14ac:dyDescent="0.25">
      <c r="B61" t="s">
        <v>130</v>
      </c>
    </row>
    <row r="62" spans="2:16" customFormat="1" x14ac:dyDescent="0.25"/>
    <row r="63" spans="2:16" customFormat="1" ht="51.6" customHeight="1" x14ac:dyDescent="0.25">
      <c r="B63" s="59" t="s">
        <v>67</v>
      </c>
    </row>
    <row r="64" spans="2:16" customFormat="1" x14ac:dyDescent="0.25"/>
    <row r="65" spans="2:16" customFormat="1" x14ac:dyDescent="0.25">
      <c r="B65" s="48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50"/>
    </row>
    <row r="66" spans="2:16" customFormat="1" ht="36" x14ac:dyDescent="0.55000000000000004">
      <c r="B66" s="51" t="s">
        <v>66</v>
      </c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3"/>
    </row>
    <row r="67" spans="2:16" customFormat="1" x14ac:dyDescent="0.25">
      <c r="B67" s="54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3"/>
    </row>
    <row r="68" spans="2:16" customFormat="1" x14ac:dyDescent="0.25">
      <c r="B68" s="55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7"/>
    </row>
    <row r="69" spans="2:16" customFormat="1" x14ac:dyDescent="0.25"/>
    <row r="70" spans="2:16" customFormat="1" hidden="1" x14ac:dyDescent="0.25"/>
    <row r="71" spans="2:16" customFormat="1" hidden="1" x14ac:dyDescent="0.25"/>
    <row r="72" spans="2:16" customFormat="1" hidden="1" x14ac:dyDescent="0.25"/>
    <row r="73" spans="2:16" customFormat="1" hidden="1" x14ac:dyDescent="0.25"/>
    <row r="74" spans="2:16" customFormat="1" hidden="1" x14ac:dyDescent="0.25"/>
  </sheetData>
  <sheetProtection algorithmName="SHA-512" hashValue="DRrnJZfdizgJdCDOs9dbAzOfe7gMuHeyyO+DVZB2A8UetAaMoT9vDpzcpsqMeEJbsasxwN5B6tq97wcBlypSJw==" saltValue="xHGq6sSkMOhU/NpjhVEMAw==" spinCount="100000" sheet="1" formatCells="0" selectLockedCells="1" sort="0" autoFilter="0"/>
  <protectedRanges>
    <protectedRange sqref="L34:M39" name="Figure3"/>
  </protectedRanges>
  <sortState xmlns:xlrd2="http://schemas.microsoft.com/office/spreadsheetml/2017/richdata2" ref="K47:O51">
    <sortCondition ref="M46"/>
  </sortState>
  <conditionalFormatting sqref="A1:XFD54 A56:XFD1048576 A55:K55 M55:XFD55">
    <cfRule type="expression" dxfId="5" priority="1">
      <formula>Time_Now&gt;=Time_End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oup Box 1">
              <controlPr defaultSize="0" autoFill="0" autoPict="0">
                <anchor moveWithCells="1">
                  <from>
                    <xdr:col>1</xdr:col>
                    <xdr:colOff>9525</xdr:colOff>
                    <xdr:row>6</xdr:row>
                    <xdr:rowOff>9525</xdr:rowOff>
                  </from>
                  <to>
                    <xdr:col>3</xdr:col>
                    <xdr:colOff>257175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1</xdr:col>
                    <xdr:colOff>104775</xdr:colOff>
                    <xdr:row>7</xdr:row>
                    <xdr:rowOff>66675</xdr:rowOff>
                  </from>
                  <to>
                    <xdr:col>3</xdr:col>
                    <xdr:colOff>200025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1</xdr:col>
                    <xdr:colOff>104775</xdr:colOff>
                    <xdr:row>8</xdr:row>
                    <xdr:rowOff>66675</xdr:rowOff>
                  </from>
                  <to>
                    <xdr:col>3</xdr:col>
                    <xdr:colOff>200025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>
                <anchor moveWithCells="1">
                  <from>
                    <xdr:col>1</xdr:col>
                    <xdr:colOff>104775</xdr:colOff>
                    <xdr:row>9</xdr:row>
                    <xdr:rowOff>47625</xdr:rowOff>
                  </from>
                  <to>
                    <xdr:col>3</xdr:col>
                    <xdr:colOff>200025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Option Button 5">
              <controlPr defaultSize="0" autoFill="0" autoLine="0" autoPict="0">
                <anchor moveWithCells="1">
                  <from>
                    <xdr:col>1</xdr:col>
                    <xdr:colOff>104775</xdr:colOff>
                    <xdr:row>10</xdr:row>
                    <xdr:rowOff>47625</xdr:rowOff>
                  </from>
                  <to>
                    <xdr:col>3</xdr:col>
                    <xdr:colOff>200025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46"/>
  <sheetViews>
    <sheetView showGridLines="0" topLeftCell="A28" zoomScale="85" zoomScaleNormal="85" workbookViewId="0">
      <selection activeCell="C32" sqref="C32"/>
    </sheetView>
  </sheetViews>
  <sheetFormatPr defaultRowHeight="15" x14ac:dyDescent="0.25"/>
  <cols>
    <col min="1" max="1" width="12.5703125" bestFit="1" customWidth="1"/>
    <col min="2" max="2" width="33.85546875" bestFit="1" customWidth="1"/>
    <col min="3" max="3" width="94.42578125" bestFit="1" customWidth="1"/>
    <col min="4" max="4" width="9.85546875" bestFit="1" customWidth="1"/>
    <col min="5" max="5" width="16.42578125" bestFit="1" customWidth="1"/>
    <col min="6" max="6" width="25.42578125" bestFit="1" customWidth="1"/>
    <col min="7" max="7" width="32.7109375" bestFit="1" customWidth="1"/>
    <col min="8" max="8" width="115.5703125" bestFit="1" customWidth="1"/>
  </cols>
  <sheetData>
    <row r="1" spans="1:8" x14ac:dyDescent="0.25">
      <c r="B1" s="1" t="s">
        <v>174</v>
      </c>
      <c r="D1" s="10" t="s">
        <v>80</v>
      </c>
      <c r="E1" s="45">
        <f ca="1">NOW()</f>
        <v>46161.43736585648</v>
      </c>
    </row>
    <row r="2" spans="1:8" x14ac:dyDescent="0.25">
      <c r="A2" s="10" t="s">
        <v>135</v>
      </c>
      <c r="B2" s="10" t="str">
        <f>IF(First_Name="","",First_Name)</f>
        <v/>
      </c>
      <c r="D2" s="38" t="s">
        <v>81</v>
      </c>
      <c r="E2" s="61"/>
    </row>
    <row r="3" spans="1:8" x14ac:dyDescent="0.25">
      <c r="A3" s="10" t="s">
        <v>132</v>
      </c>
      <c r="B3" s="10" t="str">
        <f>IF(Surname="","",Surname)</f>
        <v/>
      </c>
      <c r="D3" s="38" t="s">
        <v>82</v>
      </c>
      <c r="E3" s="46">
        <f>IF(Time_Start="",99999,Time_Start+TIME(0,5,0))</f>
        <v>99999</v>
      </c>
    </row>
    <row r="4" spans="1:8" x14ac:dyDescent="0.25">
      <c r="A4" s="10" t="s">
        <v>136</v>
      </c>
      <c r="B4" s="10" t="str">
        <f>IF(Email_Address="","",Email_Address)</f>
        <v/>
      </c>
    </row>
    <row r="5" spans="1:8" x14ac:dyDescent="0.25">
      <c r="A5" s="10" t="s">
        <v>133</v>
      </c>
      <c r="B5" s="10" t="str">
        <f>IF(Country="","",Country)</f>
        <v/>
      </c>
      <c r="F5" s="70" t="s">
        <v>115</v>
      </c>
      <c r="G5" s="70" t="s">
        <v>134</v>
      </c>
      <c r="H5" s="70" t="s">
        <v>349</v>
      </c>
    </row>
    <row r="6" spans="1:8" x14ac:dyDescent="0.25">
      <c r="A6" s="10" t="s">
        <v>168</v>
      </c>
      <c r="B6" s="10" t="str">
        <f>IF(Organization="","",Organization)</f>
        <v/>
      </c>
      <c r="E6" s="76">
        <v>0</v>
      </c>
      <c r="F6" s="10" t="s">
        <v>113</v>
      </c>
      <c r="G6" s="10" t="s">
        <v>348</v>
      </c>
      <c r="H6" s="10" t="str">
        <f>G6&amp;" - please click here for a message from us explaining this recommendation and the next steps: https://www.excelacademyinc.com/next2"</f>
        <v>Excel 101 - please click here for a message from us explaining this recommendation and the next steps: https://www.excelacademyinc.com/next2</v>
      </c>
    </row>
    <row r="7" spans="1:8" x14ac:dyDescent="0.25">
      <c r="A7" s="10" t="s">
        <v>50</v>
      </c>
      <c r="B7" s="10" t="str">
        <f>IF(Job_Title="","",Job_Title)</f>
        <v/>
      </c>
      <c r="E7" s="76">
        <v>0.6</v>
      </c>
      <c r="F7" s="10" t="s">
        <v>114</v>
      </c>
      <c r="G7" s="10" t="s">
        <v>350</v>
      </c>
      <c r="H7" s="10" t="str">
        <f>G7&amp;" - please click here for a message from us explaining your options and the next steps: https://www.excelacademyinc.com/next1"</f>
        <v>It depends - please click here for a message from us explaining your options and the next steps: https://www.excelacademyinc.com/next1</v>
      </c>
    </row>
    <row r="8" spans="1:8" x14ac:dyDescent="0.25">
      <c r="A8" s="10" t="s">
        <v>137</v>
      </c>
      <c r="B8" s="42" t="str">
        <f>IF(Cell_Number="","",Cell_Number)</f>
        <v/>
      </c>
    </row>
    <row r="10" spans="1:8" x14ac:dyDescent="0.25">
      <c r="B10" s="31" t="s">
        <v>52</v>
      </c>
    </row>
    <row r="11" spans="1:8" x14ac:dyDescent="0.25">
      <c r="B11" s="30">
        <f>COUNTBLANK(B2:B8)</f>
        <v>7</v>
      </c>
    </row>
    <row r="13" spans="1:8" x14ac:dyDescent="0.25">
      <c r="B13" s="31" t="s">
        <v>53</v>
      </c>
    </row>
    <row r="14" spans="1:8" x14ac:dyDescent="0.25">
      <c r="B14" s="30" t="str">
        <f>IF(B11&gt;0,"Info Missing","Complete")</f>
        <v>Info Missing</v>
      </c>
    </row>
    <row r="16" spans="1:8" x14ac:dyDescent="0.25">
      <c r="B16" s="10" t="s">
        <v>58</v>
      </c>
      <c r="C16" s="36">
        <f ca="1">TODAY()</f>
        <v>46161</v>
      </c>
    </row>
    <row r="17" spans="2:3" x14ac:dyDescent="0.25">
      <c r="B17" s="10" t="s">
        <v>56</v>
      </c>
      <c r="C17" s="37" t="str">
        <f ca="1">CELL("filename")</f>
        <v>C:\Users\AviLevy\Excel Academy Dropbox\Avi Levy\Excel Academy Team Folder\Excel Academy\EA - Pre-assessments\[Assessment_v1_16_7.xlsm]Welcome</v>
      </c>
    </row>
    <row r="18" spans="2:3" x14ac:dyDescent="0.25">
      <c r="B18" s="10" t="s">
        <v>54</v>
      </c>
      <c r="C18" s="37" t="str">
        <f ca="1">LEFT(This_Workbook_File_Path,FIND("[",This_Workbook_File_Path,1)-1)</f>
        <v>C:\Users\AviLevy\Excel Academy Dropbox\Avi Levy\Excel Academy Team Folder\Excel Academy\EA - Pre-assessments\</v>
      </c>
    </row>
    <row r="19" spans="2:3" x14ac:dyDescent="0.25">
      <c r="B19" s="10" t="s">
        <v>55</v>
      </c>
      <c r="C19" s="37" t="str">
        <f ca="1">MID(This_Workbook_File_Path,FIND("[",This_Workbook_File_Path)+1,FIND(".xl",This_Workbook_File_Path)-FIND("[",This_Workbook_File_Path)-1)</f>
        <v>Assessment_v1_16_7</v>
      </c>
    </row>
    <row r="20" spans="2:3" x14ac:dyDescent="0.25">
      <c r="B20" s="10" t="s">
        <v>57</v>
      </c>
      <c r="C20" s="37" t="str">
        <f ca="1">This_Workbook_Short_Name&amp;" - "&amp;First_Name&amp;" "&amp;Surname&amp;" "&amp;TEXT(Today_s_Date,"yyyy-mm-dd")&amp;".xlsm"</f>
        <v>Assessment_v1_16_7 -   2026-05-19.xlsm</v>
      </c>
    </row>
    <row r="21" spans="2:3" x14ac:dyDescent="0.25">
      <c r="B21" s="10" t="s">
        <v>64</v>
      </c>
      <c r="C21" s="40" t="str">
        <f ca="1">Workbook_Location&amp;New_Short_Name</f>
        <v>C:\Users\AviLevy\Excel Academy Dropbox\Avi Levy\Excel Academy Team Folder\Excel Academy\EA - Pre-assessments\Assessment_v1_16_7 -   2026-05-19.xlsm</v>
      </c>
    </row>
    <row r="23" spans="2:3" x14ac:dyDescent="0.25">
      <c r="B23" s="1" t="s">
        <v>73</v>
      </c>
    </row>
    <row r="24" spans="2:3" x14ac:dyDescent="0.25">
      <c r="B24" s="10" t="s">
        <v>59</v>
      </c>
      <c r="C24" s="60">
        <f>Email_Address</f>
        <v>0</v>
      </c>
    </row>
    <row r="25" spans="2:3" x14ac:dyDescent="0.25">
      <c r="B25" s="38" t="s">
        <v>60</v>
      </c>
      <c r="C25" s="75" t="s">
        <v>127</v>
      </c>
    </row>
    <row r="26" spans="2:3" x14ac:dyDescent="0.25">
      <c r="B26" s="38" t="s">
        <v>65</v>
      </c>
      <c r="C26" s="60"/>
    </row>
    <row r="27" spans="2:3" ht="17.25" customHeight="1" x14ac:dyDescent="0.25">
      <c r="B27" s="38" t="s">
        <v>62</v>
      </c>
      <c r="C27" s="9" t="str">
        <f ca="1">New_Short_Name</f>
        <v>Assessment_v1_16_7 -   2026-05-19.xlsm</v>
      </c>
    </row>
    <row r="28" spans="2:3" ht="270" x14ac:dyDescent="0.25">
      <c r="B28" s="38" t="s">
        <v>61</v>
      </c>
      <c r="C28" s="39" t="str">
        <f>"Dear "&amp;First_Name&amp;",
Thanks for completing the assessment!
You will see that your completed assessment file is attached to this mail."&amp;CHAR(10)&amp;CHAR(10)&amp;
Percentage_Achieved_Sentence&amp;CHAR(10)&amp;
Workshop_Recommendation_Sentence&amp;CHAR(10)&amp;CHAR(10)&amp;
"Your details:"&amp;CHAR(10)
&amp;First_Name&amp;" "&amp;Surname&amp;CHAR(10)
&amp;Country&amp;CHAR(10)
&amp;Organization&amp;" - "&amp;Job_Title&amp;CHAR(10)
&amp;"Email: "&amp;Email_Address&amp;CHAR(10)
&amp;"Mobile: "&amp;TEXT(Cell_Number,"0##########")&amp;CHAR(10)&amp;CHAR(10)</f>
        <v xml:space="preserve">Dear ,
Thanks for completing the assessment!
You will see that your completed assessment file is attached to this mail.
Your result: 0.00%
Workshop recommendation: Excel 101 - please click here for a message from us explaining this recommendation and the next steps: https://www.excelacademyinc.com/next2
Your details:
 - 
Email: 
Mobile: 0
</v>
      </c>
    </row>
    <row r="29" spans="2:3" x14ac:dyDescent="0.25">
      <c r="B29" s="38" t="s">
        <v>63</v>
      </c>
      <c r="C29" s="9" t="str">
        <f ca="1">New_File_Path</f>
        <v>C:\Users\AviLevy\Excel Academy Dropbox\Avi Levy\Excel Academy Team Folder\Excel Academy\EA - Pre-assessments\Assessment_v1_16_7 -   2026-05-19.xlsm</v>
      </c>
    </row>
    <row r="31" spans="2:3" x14ac:dyDescent="0.25">
      <c r="B31" s="71" t="s">
        <v>112</v>
      </c>
      <c r="C31" s="10" t="str">
        <f>"Your result: "&amp;TEXT(ROUND(('Results Check'!$G$25/'Results Check'!$H$25)*100,2),"0.00")&amp;"%"</f>
        <v>Your result: 0.00%</v>
      </c>
    </row>
    <row r="32" spans="2:3" x14ac:dyDescent="0.25">
      <c r="B32" s="71" t="s">
        <v>117</v>
      </c>
      <c r="C32" s="10" t="str">
        <f>VLOOKUP(Percentage_achieved,Rating_Lookup,2,TRUE)</f>
        <v>Excel Virgin</v>
      </c>
    </row>
    <row r="33" spans="2:3" x14ac:dyDescent="0.25">
      <c r="B33" s="71" t="s">
        <v>118</v>
      </c>
      <c r="C33" s="10" t="str">
        <f>"Your rating: "&amp;TEXT(Your_Rating,"0.0%")</f>
        <v>Your rating: Excel Virgin</v>
      </c>
    </row>
    <row r="34" spans="2:3" x14ac:dyDescent="0.25">
      <c r="B34" s="71" t="s">
        <v>116</v>
      </c>
      <c r="C34" s="10" t="str">
        <f>VLOOKUP(Percentage_achieved,Rating_Lookup,3,TRUE)</f>
        <v>Excel 101</v>
      </c>
    </row>
    <row r="35" spans="2:3" x14ac:dyDescent="0.25">
      <c r="B35" s="71" t="s">
        <v>119</v>
      </c>
      <c r="C35" s="10" t="str">
        <f>"Workshop recommendation: "&amp;VLOOKUP(Percentage_achieved,Rating_Lookup,4,TRUE)</f>
        <v>Workshop recommendation: Excel 101 - please click here for a message from us explaining this recommendation and the next steps: https://www.excelacademyinc.com/next2</v>
      </c>
    </row>
    <row r="37" spans="2:3" x14ac:dyDescent="0.25">
      <c r="B37" s="1" t="s">
        <v>72</v>
      </c>
    </row>
    <row r="38" spans="2:3" x14ac:dyDescent="0.25">
      <c r="B38" s="10" t="s">
        <v>74</v>
      </c>
      <c r="C38" s="60" t="s">
        <v>87</v>
      </c>
    </row>
    <row r="39" spans="2:3" x14ac:dyDescent="0.25">
      <c r="B39" s="10" t="s">
        <v>75</v>
      </c>
      <c r="C39" s="60"/>
    </row>
    <row r="40" spans="2:3" x14ac:dyDescent="0.25">
      <c r="B40" s="10" t="s">
        <v>76</v>
      </c>
      <c r="C40" s="60"/>
    </row>
    <row r="41" spans="2:3" x14ac:dyDescent="0.25">
      <c r="B41" s="10" t="s">
        <v>77</v>
      </c>
      <c r="C41" s="9" t="str">
        <f>"Assessment Registration - "&amp;Organization&amp;" - "&amp;First_Name&amp;" "&amp;Surname</f>
        <v xml:space="preserve">Assessment Registration -  -  </v>
      </c>
    </row>
    <row r="42" spans="2:3" ht="165" x14ac:dyDescent="0.25">
      <c r="B42" s="38" t="s">
        <v>78</v>
      </c>
      <c r="C42" s="39" t="str">
        <f>"Hi Dan
I have just begun my assessment."&amp;CHAR(10)&amp;CHAR(10)
&amp;First_Name&amp;" "&amp;Surname&amp;CHAR(10)
&amp;Organization&amp;" - "&amp;Job_Title&amp;CHAR(10)
&amp;"Email: "&amp;Email_Address&amp;CHAR(10)
&amp;"Mobile: "&amp;TEXT(Cell_Number,"0##########")&amp;CHAR(10)&amp;CHAR(10)&amp;
"Regards"&amp;CHAR(10)
&amp;First_Name&amp;" "&amp;Surname</f>
        <v xml:space="preserve">Hi Dan
I have just begun my assessment.
 - 
Email: 
Mobile: 0
Regards
 </v>
      </c>
    </row>
    <row r="43" spans="2:3" x14ac:dyDescent="0.25">
      <c r="B43" s="38" t="s">
        <v>79</v>
      </c>
      <c r="C43" s="9"/>
    </row>
    <row r="45" spans="2:3" x14ac:dyDescent="0.25">
      <c r="B45" s="10" t="s">
        <v>92</v>
      </c>
    </row>
    <row r="46" spans="2:3" x14ac:dyDescent="0.25">
      <c r="B46" s="60"/>
    </row>
  </sheetData>
  <conditionalFormatting sqref="B14">
    <cfRule type="cellIs" dxfId="4" priority="1" operator="equal">
      <formula>"Complete"</formula>
    </cfRule>
    <cfRule type="cellIs" dxfId="3" priority="2" operator="equal">
      <formula>"Info Missing"</formula>
    </cfRule>
  </conditionalFormatting>
  <hyperlinks>
    <hyperlink ref="C38" r:id="rId1" xr:uid="{00000000-0004-0000-0200-000000000000}"/>
    <hyperlink ref="C25" r:id="rId2" xr:uid="{00000000-0004-0000-0200-000001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200"/>
  <sheetViews>
    <sheetView topLeftCell="A180" workbookViewId="0">
      <selection activeCell="C31" sqref="C31"/>
    </sheetView>
  </sheetViews>
  <sheetFormatPr defaultRowHeight="15" x14ac:dyDescent="0.25"/>
  <cols>
    <col min="1" max="1" width="15.42578125" bestFit="1" customWidth="1"/>
  </cols>
  <sheetData>
    <row r="1" spans="1:1" x14ac:dyDescent="0.25">
      <c r="A1" s="82" t="s">
        <v>138</v>
      </c>
    </row>
    <row r="2" spans="1:1" x14ac:dyDescent="0.25">
      <c r="A2" t="s">
        <v>159</v>
      </c>
    </row>
    <row r="3" spans="1:1" x14ac:dyDescent="0.25">
      <c r="A3" t="s">
        <v>269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139</v>
      </c>
    </row>
    <row r="7" spans="1:1" x14ac:dyDescent="0.25">
      <c r="A7" t="s">
        <v>177</v>
      </c>
    </row>
    <row r="8" spans="1:1" x14ac:dyDescent="0.25">
      <c r="A8" t="s">
        <v>140</v>
      </c>
    </row>
    <row r="9" spans="1:1" x14ac:dyDescent="0.25">
      <c r="A9" t="s">
        <v>178</v>
      </c>
    </row>
    <row r="10" spans="1:1" x14ac:dyDescent="0.25">
      <c r="A10" t="s">
        <v>179</v>
      </c>
    </row>
    <row r="11" spans="1:1" x14ac:dyDescent="0.25">
      <c r="A11" t="s">
        <v>180</v>
      </c>
    </row>
    <row r="12" spans="1:1" x14ac:dyDescent="0.25">
      <c r="A12" t="s">
        <v>181</v>
      </c>
    </row>
    <row r="13" spans="1:1" x14ac:dyDescent="0.25">
      <c r="A13" t="s">
        <v>182</v>
      </c>
    </row>
    <row r="14" spans="1:1" x14ac:dyDescent="0.25">
      <c r="A14" t="s">
        <v>183</v>
      </c>
    </row>
    <row r="15" spans="1:1" x14ac:dyDescent="0.25">
      <c r="A15" t="s">
        <v>184</v>
      </c>
    </row>
    <row r="16" spans="1:1" x14ac:dyDescent="0.25">
      <c r="A16" t="s">
        <v>185</v>
      </c>
    </row>
    <row r="17" spans="1:1" x14ac:dyDescent="0.25">
      <c r="A17" t="s">
        <v>186</v>
      </c>
    </row>
    <row r="18" spans="1:1" x14ac:dyDescent="0.25">
      <c r="A18" t="s">
        <v>187</v>
      </c>
    </row>
    <row r="19" spans="1:1" x14ac:dyDescent="0.25">
      <c r="A19" t="s">
        <v>188</v>
      </c>
    </row>
    <row r="20" spans="1:1" x14ac:dyDescent="0.25">
      <c r="A20" t="s">
        <v>189</v>
      </c>
    </row>
    <row r="21" spans="1:1" x14ac:dyDescent="0.25">
      <c r="A21" t="s">
        <v>190</v>
      </c>
    </row>
    <row r="22" spans="1:1" x14ac:dyDescent="0.25">
      <c r="A22" t="s">
        <v>191</v>
      </c>
    </row>
    <row r="23" spans="1:1" x14ac:dyDescent="0.25">
      <c r="A23" t="s">
        <v>192</v>
      </c>
    </row>
    <row r="24" spans="1:1" x14ac:dyDescent="0.25">
      <c r="A24" t="s">
        <v>193</v>
      </c>
    </row>
    <row r="25" spans="1:1" x14ac:dyDescent="0.25">
      <c r="A25" t="s">
        <v>194</v>
      </c>
    </row>
    <row r="26" spans="1:1" x14ac:dyDescent="0.25">
      <c r="A26" t="s">
        <v>141</v>
      </c>
    </row>
    <row r="27" spans="1:1" x14ac:dyDescent="0.25">
      <c r="A27" t="s">
        <v>142</v>
      </c>
    </row>
    <row r="28" spans="1:1" x14ac:dyDescent="0.25">
      <c r="A28" t="s">
        <v>195</v>
      </c>
    </row>
    <row r="29" spans="1:1" x14ac:dyDescent="0.25">
      <c r="A29" t="s">
        <v>196</v>
      </c>
    </row>
    <row r="30" spans="1:1" x14ac:dyDescent="0.25">
      <c r="A30" t="s">
        <v>197</v>
      </c>
    </row>
    <row r="31" spans="1:1" x14ac:dyDescent="0.25">
      <c r="A31" t="s">
        <v>198</v>
      </c>
    </row>
    <row r="32" spans="1:1" x14ac:dyDescent="0.25">
      <c r="A32" t="s">
        <v>199</v>
      </c>
    </row>
    <row r="33" spans="1:1" x14ac:dyDescent="0.25">
      <c r="A33" t="s">
        <v>200</v>
      </c>
    </row>
    <row r="34" spans="1:1" x14ac:dyDescent="0.25">
      <c r="A34" t="s">
        <v>201</v>
      </c>
    </row>
    <row r="35" spans="1:1" x14ac:dyDescent="0.25">
      <c r="A35" t="s">
        <v>202</v>
      </c>
    </row>
    <row r="36" spans="1:1" x14ac:dyDescent="0.25">
      <c r="A36" t="s">
        <v>203</v>
      </c>
    </row>
    <row r="37" spans="1:1" x14ac:dyDescent="0.25">
      <c r="A37" t="s">
        <v>204</v>
      </c>
    </row>
    <row r="38" spans="1:1" x14ac:dyDescent="0.25">
      <c r="A38" t="s">
        <v>205</v>
      </c>
    </row>
    <row r="39" spans="1:1" x14ac:dyDescent="0.25">
      <c r="A39" t="s">
        <v>206</v>
      </c>
    </row>
    <row r="40" spans="1:1" x14ac:dyDescent="0.25">
      <c r="A40" t="s">
        <v>207</v>
      </c>
    </row>
    <row r="41" spans="1:1" x14ac:dyDescent="0.25">
      <c r="A41" t="s">
        <v>208</v>
      </c>
    </row>
    <row r="42" spans="1:1" x14ac:dyDescent="0.25">
      <c r="A42" t="s">
        <v>209</v>
      </c>
    </row>
    <row r="43" spans="1:1" x14ac:dyDescent="0.25">
      <c r="A43" t="s">
        <v>210</v>
      </c>
    </row>
    <row r="44" spans="1:1" x14ac:dyDescent="0.25">
      <c r="A44" t="s">
        <v>211</v>
      </c>
    </row>
    <row r="45" spans="1:1" x14ac:dyDescent="0.25">
      <c r="A45" t="s">
        <v>212</v>
      </c>
    </row>
    <row r="46" spans="1:1" x14ac:dyDescent="0.25">
      <c r="A46" t="s">
        <v>213</v>
      </c>
    </row>
    <row r="47" spans="1:1" x14ac:dyDescent="0.25">
      <c r="A47" t="s">
        <v>143</v>
      </c>
    </row>
    <row r="48" spans="1:1" x14ac:dyDescent="0.25">
      <c r="A48" t="s">
        <v>214</v>
      </c>
    </row>
    <row r="49" spans="1:1" x14ac:dyDescent="0.25">
      <c r="A49" t="s">
        <v>215</v>
      </c>
    </row>
    <row r="50" spans="1:1" x14ac:dyDescent="0.25">
      <c r="A50" t="s">
        <v>144</v>
      </c>
    </row>
    <row r="51" spans="1:1" x14ac:dyDescent="0.25">
      <c r="A51" t="s">
        <v>216</v>
      </c>
    </row>
    <row r="52" spans="1:1" x14ac:dyDescent="0.25">
      <c r="A52" t="s">
        <v>217</v>
      </c>
    </row>
    <row r="53" spans="1:1" x14ac:dyDescent="0.25">
      <c r="A53" t="s">
        <v>218</v>
      </c>
    </row>
    <row r="54" spans="1:1" x14ac:dyDescent="0.25">
      <c r="A54" t="s">
        <v>219</v>
      </c>
    </row>
    <row r="55" spans="1:1" x14ac:dyDescent="0.25">
      <c r="A55" t="s">
        <v>145</v>
      </c>
    </row>
    <row r="56" spans="1:1" x14ac:dyDescent="0.25">
      <c r="A56" t="s">
        <v>220</v>
      </c>
    </row>
    <row r="57" spans="1:1" x14ac:dyDescent="0.25">
      <c r="A57" t="s">
        <v>221</v>
      </c>
    </row>
    <row r="58" spans="1:1" x14ac:dyDescent="0.25">
      <c r="A58" t="s">
        <v>222</v>
      </c>
    </row>
    <row r="59" spans="1:1" x14ac:dyDescent="0.25">
      <c r="A59" t="s">
        <v>223</v>
      </c>
    </row>
    <row r="60" spans="1:1" x14ac:dyDescent="0.25">
      <c r="A60" t="s">
        <v>224</v>
      </c>
    </row>
    <row r="61" spans="1:1" x14ac:dyDescent="0.25">
      <c r="A61" t="s">
        <v>225</v>
      </c>
    </row>
    <row r="62" spans="1:1" x14ac:dyDescent="0.25">
      <c r="A62" t="s">
        <v>146</v>
      </c>
    </row>
    <row r="63" spans="1:1" x14ac:dyDescent="0.25">
      <c r="A63" t="s">
        <v>147</v>
      </c>
    </row>
    <row r="64" spans="1:1" x14ac:dyDescent="0.25">
      <c r="A64" t="s">
        <v>226</v>
      </c>
    </row>
    <row r="65" spans="1:1" x14ac:dyDescent="0.25">
      <c r="A65" t="s">
        <v>227</v>
      </c>
    </row>
    <row r="66" spans="1:1" x14ac:dyDescent="0.25">
      <c r="A66" t="s">
        <v>228</v>
      </c>
    </row>
    <row r="67" spans="1:1" x14ac:dyDescent="0.25">
      <c r="A67" t="s">
        <v>148</v>
      </c>
    </row>
    <row r="68" spans="1:1" x14ac:dyDescent="0.25">
      <c r="A68" t="s">
        <v>229</v>
      </c>
    </row>
    <row r="69" spans="1:1" x14ac:dyDescent="0.25">
      <c r="A69" t="s">
        <v>230</v>
      </c>
    </row>
    <row r="70" spans="1:1" x14ac:dyDescent="0.25">
      <c r="A70" t="s">
        <v>231</v>
      </c>
    </row>
    <row r="71" spans="1:1" x14ac:dyDescent="0.25">
      <c r="A71" t="s">
        <v>232</v>
      </c>
    </row>
    <row r="72" spans="1:1" x14ac:dyDescent="0.25">
      <c r="A72" t="s">
        <v>233</v>
      </c>
    </row>
    <row r="73" spans="1:1" x14ac:dyDescent="0.25">
      <c r="A73" t="s">
        <v>234</v>
      </c>
    </row>
    <row r="74" spans="1:1" x14ac:dyDescent="0.25">
      <c r="A74" t="s">
        <v>235</v>
      </c>
    </row>
    <row r="75" spans="1:1" x14ac:dyDescent="0.25">
      <c r="A75" t="s">
        <v>236</v>
      </c>
    </row>
    <row r="76" spans="1:1" x14ac:dyDescent="0.25">
      <c r="A76" t="s">
        <v>237</v>
      </c>
    </row>
    <row r="77" spans="1:1" x14ac:dyDescent="0.25">
      <c r="A77" t="s">
        <v>149</v>
      </c>
    </row>
    <row r="78" spans="1:1" x14ac:dyDescent="0.25">
      <c r="A78" t="s">
        <v>238</v>
      </c>
    </row>
    <row r="79" spans="1:1" x14ac:dyDescent="0.25">
      <c r="A79" t="s">
        <v>150</v>
      </c>
    </row>
    <row r="80" spans="1:1" x14ac:dyDescent="0.25">
      <c r="A80" t="s">
        <v>239</v>
      </c>
    </row>
    <row r="81" spans="1:1" x14ac:dyDescent="0.25">
      <c r="A81" t="s">
        <v>240</v>
      </c>
    </row>
    <row r="82" spans="1:1" x14ac:dyDescent="0.25">
      <c r="A82" t="s">
        <v>241</v>
      </c>
    </row>
    <row r="83" spans="1:1" x14ac:dyDescent="0.25">
      <c r="A83" t="s">
        <v>242</v>
      </c>
    </row>
    <row r="84" spans="1:1" x14ac:dyDescent="0.25">
      <c r="A84" t="s">
        <v>243</v>
      </c>
    </row>
    <row r="85" spans="1:1" x14ac:dyDescent="0.25">
      <c r="A85" t="s">
        <v>244</v>
      </c>
    </row>
    <row r="86" spans="1:1" x14ac:dyDescent="0.25">
      <c r="A86" t="s">
        <v>151</v>
      </c>
    </row>
    <row r="87" spans="1:1" x14ac:dyDescent="0.25">
      <c r="A87" t="s">
        <v>245</v>
      </c>
    </row>
    <row r="88" spans="1:1" x14ac:dyDescent="0.25">
      <c r="A88" t="s">
        <v>246</v>
      </c>
    </row>
    <row r="89" spans="1:1" x14ac:dyDescent="0.25">
      <c r="A89" t="s">
        <v>152</v>
      </c>
    </row>
    <row r="90" spans="1:1" x14ac:dyDescent="0.25">
      <c r="A90" t="s">
        <v>247</v>
      </c>
    </row>
    <row r="91" spans="1:1" x14ac:dyDescent="0.25">
      <c r="A91" t="s">
        <v>248</v>
      </c>
    </row>
    <row r="92" spans="1:1" x14ac:dyDescent="0.25">
      <c r="A92" t="s">
        <v>249</v>
      </c>
    </row>
    <row r="93" spans="1:1" x14ac:dyDescent="0.25">
      <c r="A93" t="s">
        <v>250</v>
      </c>
    </row>
    <row r="94" spans="1:1" x14ac:dyDescent="0.25">
      <c r="A94" t="s">
        <v>251</v>
      </c>
    </row>
    <row r="95" spans="1:1" x14ac:dyDescent="0.25">
      <c r="A95" t="s">
        <v>252</v>
      </c>
    </row>
    <row r="96" spans="1:1" x14ac:dyDescent="0.25">
      <c r="A96" t="s">
        <v>253</v>
      </c>
    </row>
    <row r="97" spans="1:1" x14ac:dyDescent="0.25">
      <c r="A97" t="s">
        <v>254</v>
      </c>
    </row>
    <row r="98" spans="1:1" x14ac:dyDescent="0.25">
      <c r="A98" t="s">
        <v>255</v>
      </c>
    </row>
    <row r="99" spans="1:1" x14ac:dyDescent="0.25">
      <c r="A99" t="s">
        <v>256</v>
      </c>
    </row>
    <row r="100" spans="1:1" x14ac:dyDescent="0.25">
      <c r="A100" t="s">
        <v>257</v>
      </c>
    </row>
    <row r="101" spans="1:1" x14ac:dyDescent="0.25">
      <c r="A101" t="s">
        <v>258</v>
      </c>
    </row>
    <row r="102" spans="1:1" x14ac:dyDescent="0.25">
      <c r="A102" t="s">
        <v>259</v>
      </c>
    </row>
    <row r="103" spans="1:1" x14ac:dyDescent="0.25">
      <c r="A103" t="s">
        <v>153</v>
      </c>
    </row>
    <row r="104" spans="1:1" x14ac:dyDescent="0.25">
      <c r="A104" t="s">
        <v>260</v>
      </c>
    </row>
    <row r="105" spans="1:1" x14ac:dyDescent="0.25">
      <c r="A105" t="s">
        <v>261</v>
      </c>
    </row>
    <row r="106" spans="1:1" x14ac:dyDescent="0.25">
      <c r="A106" t="s">
        <v>262</v>
      </c>
    </row>
    <row r="107" spans="1:1" x14ac:dyDescent="0.25">
      <c r="A107" t="s">
        <v>263</v>
      </c>
    </row>
    <row r="108" spans="1:1" x14ac:dyDescent="0.25">
      <c r="A108" t="s">
        <v>264</v>
      </c>
    </row>
    <row r="109" spans="1:1" x14ac:dyDescent="0.25">
      <c r="A109" t="s">
        <v>265</v>
      </c>
    </row>
    <row r="110" spans="1:1" x14ac:dyDescent="0.25">
      <c r="A110" t="s">
        <v>266</v>
      </c>
    </row>
    <row r="111" spans="1:1" x14ac:dyDescent="0.25">
      <c r="A111" t="s">
        <v>267</v>
      </c>
    </row>
    <row r="112" spans="1:1" x14ac:dyDescent="0.25">
      <c r="A112" t="s">
        <v>268</v>
      </c>
    </row>
    <row r="113" spans="1:1" x14ac:dyDescent="0.25">
      <c r="A113" t="s">
        <v>269</v>
      </c>
    </row>
    <row r="114" spans="1:1" x14ac:dyDescent="0.25">
      <c r="A114" t="s">
        <v>270</v>
      </c>
    </row>
    <row r="115" spans="1:1" x14ac:dyDescent="0.25">
      <c r="A115" t="s">
        <v>271</v>
      </c>
    </row>
    <row r="116" spans="1:1" x14ac:dyDescent="0.25">
      <c r="A116" t="s">
        <v>272</v>
      </c>
    </row>
    <row r="117" spans="1:1" x14ac:dyDescent="0.25">
      <c r="A117" t="s">
        <v>273</v>
      </c>
    </row>
    <row r="118" spans="1:1" x14ac:dyDescent="0.25">
      <c r="A118" t="s">
        <v>274</v>
      </c>
    </row>
    <row r="119" spans="1:1" x14ac:dyDescent="0.25">
      <c r="A119" t="s">
        <v>275</v>
      </c>
    </row>
    <row r="120" spans="1:1" x14ac:dyDescent="0.25">
      <c r="A120" t="s">
        <v>154</v>
      </c>
    </row>
    <row r="121" spans="1:1" x14ac:dyDescent="0.25">
      <c r="A121" t="s">
        <v>276</v>
      </c>
    </row>
    <row r="122" spans="1:1" x14ac:dyDescent="0.25">
      <c r="A122" t="s">
        <v>277</v>
      </c>
    </row>
    <row r="123" spans="1:1" x14ac:dyDescent="0.25">
      <c r="A123" t="s">
        <v>278</v>
      </c>
    </row>
    <row r="124" spans="1:1" x14ac:dyDescent="0.25">
      <c r="A124" t="s">
        <v>279</v>
      </c>
    </row>
    <row r="125" spans="1:1" x14ac:dyDescent="0.25">
      <c r="A125" t="s">
        <v>280</v>
      </c>
    </row>
    <row r="126" spans="1:1" x14ac:dyDescent="0.25">
      <c r="A126" t="s">
        <v>155</v>
      </c>
    </row>
    <row r="127" spans="1:1" x14ac:dyDescent="0.25">
      <c r="A127" t="s">
        <v>281</v>
      </c>
    </row>
    <row r="128" spans="1:1" x14ac:dyDescent="0.25">
      <c r="A128" t="s">
        <v>282</v>
      </c>
    </row>
    <row r="129" spans="1:1" x14ac:dyDescent="0.25">
      <c r="A129" t="s">
        <v>283</v>
      </c>
    </row>
    <row r="130" spans="1:1" x14ac:dyDescent="0.25">
      <c r="A130" t="s">
        <v>284</v>
      </c>
    </row>
    <row r="131" spans="1:1" x14ac:dyDescent="0.25">
      <c r="A131" t="s">
        <v>285</v>
      </c>
    </row>
    <row r="132" spans="1:1" x14ac:dyDescent="0.25">
      <c r="A132" t="s">
        <v>286</v>
      </c>
    </row>
    <row r="133" spans="1:1" x14ac:dyDescent="0.25">
      <c r="A133" t="s">
        <v>156</v>
      </c>
    </row>
    <row r="134" spans="1:1" x14ac:dyDescent="0.25">
      <c r="A134" t="s">
        <v>157</v>
      </c>
    </row>
    <row r="135" spans="1:1" x14ac:dyDescent="0.25">
      <c r="A135" t="s">
        <v>287</v>
      </c>
    </row>
    <row r="136" spans="1:1" x14ac:dyDescent="0.25">
      <c r="A136" t="s">
        <v>288</v>
      </c>
    </row>
    <row r="137" spans="1:1" x14ac:dyDescent="0.25">
      <c r="A137" t="s">
        <v>289</v>
      </c>
    </row>
    <row r="138" spans="1:1" x14ac:dyDescent="0.25">
      <c r="A138" t="s">
        <v>290</v>
      </c>
    </row>
    <row r="139" spans="1:1" x14ac:dyDescent="0.25">
      <c r="A139" t="s">
        <v>291</v>
      </c>
    </row>
    <row r="140" spans="1:1" x14ac:dyDescent="0.25">
      <c r="A140" t="s">
        <v>292</v>
      </c>
    </row>
    <row r="141" spans="1:1" x14ac:dyDescent="0.25">
      <c r="A141" t="s">
        <v>293</v>
      </c>
    </row>
    <row r="142" spans="1:1" x14ac:dyDescent="0.25">
      <c r="A142" t="s">
        <v>294</v>
      </c>
    </row>
    <row r="143" spans="1:1" x14ac:dyDescent="0.25">
      <c r="A143" t="s">
        <v>295</v>
      </c>
    </row>
    <row r="144" spans="1:1" x14ac:dyDescent="0.25">
      <c r="A144" t="s">
        <v>296</v>
      </c>
    </row>
    <row r="145" spans="1:1" x14ac:dyDescent="0.25">
      <c r="A145" t="s">
        <v>297</v>
      </c>
    </row>
    <row r="146" spans="1:1" x14ac:dyDescent="0.25">
      <c r="A146" t="s">
        <v>158</v>
      </c>
    </row>
    <row r="147" spans="1:1" x14ac:dyDescent="0.25">
      <c r="A147" t="s">
        <v>298</v>
      </c>
    </row>
    <row r="148" spans="1:1" x14ac:dyDescent="0.25">
      <c r="A148" t="s">
        <v>299</v>
      </c>
    </row>
    <row r="149" spans="1:1" x14ac:dyDescent="0.25">
      <c r="A149" t="s">
        <v>300</v>
      </c>
    </row>
    <row r="150" spans="1:1" x14ac:dyDescent="0.25">
      <c r="A150" t="s">
        <v>301</v>
      </c>
    </row>
    <row r="151" spans="1:1" x14ac:dyDescent="0.25">
      <c r="A151" t="s">
        <v>302</v>
      </c>
    </row>
    <row r="152" spans="1:1" x14ac:dyDescent="0.25">
      <c r="A152" t="s">
        <v>303</v>
      </c>
    </row>
    <row r="153" spans="1:1" x14ac:dyDescent="0.25">
      <c r="A153" t="s">
        <v>304</v>
      </c>
    </row>
    <row r="154" spans="1:1" x14ac:dyDescent="0.25">
      <c r="A154" t="s">
        <v>305</v>
      </c>
    </row>
    <row r="155" spans="1:1" x14ac:dyDescent="0.25">
      <c r="A155" t="s">
        <v>306</v>
      </c>
    </row>
    <row r="156" spans="1:1" x14ac:dyDescent="0.25">
      <c r="A156" t="s">
        <v>307</v>
      </c>
    </row>
    <row r="157" spans="1:1" x14ac:dyDescent="0.25">
      <c r="A157" t="s">
        <v>308</v>
      </c>
    </row>
    <row r="158" spans="1:1" x14ac:dyDescent="0.25">
      <c r="A158" t="s">
        <v>309</v>
      </c>
    </row>
    <row r="159" spans="1:1" x14ac:dyDescent="0.25">
      <c r="A159" t="s">
        <v>310</v>
      </c>
    </row>
    <row r="160" spans="1:1" x14ac:dyDescent="0.25">
      <c r="A160" t="s">
        <v>311</v>
      </c>
    </row>
    <row r="161" spans="1:1" x14ac:dyDescent="0.25">
      <c r="A161" t="s">
        <v>312</v>
      </c>
    </row>
    <row r="162" spans="1:1" x14ac:dyDescent="0.25">
      <c r="A162" t="s">
        <v>313</v>
      </c>
    </row>
    <row r="163" spans="1:1" x14ac:dyDescent="0.25">
      <c r="A163" t="s">
        <v>314</v>
      </c>
    </row>
    <row r="164" spans="1:1" x14ac:dyDescent="0.25">
      <c r="A164" t="s">
        <v>159</v>
      </c>
    </row>
    <row r="165" spans="1:1" x14ac:dyDescent="0.25">
      <c r="A165" t="s">
        <v>315</v>
      </c>
    </row>
    <row r="166" spans="1:1" x14ac:dyDescent="0.25">
      <c r="A166" t="s">
        <v>316</v>
      </c>
    </row>
    <row r="167" spans="1:1" x14ac:dyDescent="0.25">
      <c r="A167" t="s">
        <v>317</v>
      </c>
    </row>
    <row r="168" spans="1:1" x14ac:dyDescent="0.25">
      <c r="A168" t="s">
        <v>318</v>
      </c>
    </row>
    <row r="169" spans="1:1" x14ac:dyDescent="0.25">
      <c r="A169" t="s">
        <v>319</v>
      </c>
    </row>
    <row r="170" spans="1:1" x14ac:dyDescent="0.25">
      <c r="A170" t="s">
        <v>320</v>
      </c>
    </row>
    <row r="171" spans="1:1" x14ac:dyDescent="0.25">
      <c r="A171" t="s">
        <v>321</v>
      </c>
    </row>
    <row r="172" spans="1:1" x14ac:dyDescent="0.25">
      <c r="A172" t="s">
        <v>322</v>
      </c>
    </row>
    <row r="173" spans="1:1" x14ac:dyDescent="0.25">
      <c r="A173" t="s">
        <v>323</v>
      </c>
    </row>
    <row r="174" spans="1:1" x14ac:dyDescent="0.25">
      <c r="A174" t="s">
        <v>324</v>
      </c>
    </row>
    <row r="175" spans="1:1" x14ac:dyDescent="0.25">
      <c r="A175" t="s">
        <v>325</v>
      </c>
    </row>
    <row r="176" spans="1:1" x14ac:dyDescent="0.25">
      <c r="A176" t="s">
        <v>326</v>
      </c>
    </row>
    <row r="177" spans="1:1" x14ac:dyDescent="0.25">
      <c r="A177" t="s">
        <v>327</v>
      </c>
    </row>
    <row r="178" spans="1:1" x14ac:dyDescent="0.25">
      <c r="A178" t="s">
        <v>328</v>
      </c>
    </row>
    <row r="179" spans="1:1" x14ac:dyDescent="0.25">
      <c r="A179" t="s">
        <v>329</v>
      </c>
    </row>
    <row r="180" spans="1:1" x14ac:dyDescent="0.25">
      <c r="A180" t="s">
        <v>330</v>
      </c>
    </row>
    <row r="181" spans="1:1" x14ac:dyDescent="0.25">
      <c r="A181" t="s">
        <v>331</v>
      </c>
    </row>
    <row r="182" spans="1:1" x14ac:dyDescent="0.25">
      <c r="A182" t="s">
        <v>332</v>
      </c>
    </row>
    <row r="183" spans="1:1" x14ac:dyDescent="0.25">
      <c r="A183" t="s">
        <v>333</v>
      </c>
    </row>
    <row r="184" spans="1:1" x14ac:dyDescent="0.25">
      <c r="A184" t="s">
        <v>160</v>
      </c>
    </row>
    <row r="185" spans="1:1" x14ac:dyDescent="0.25">
      <c r="A185" t="s">
        <v>334</v>
      </c>
    </row>
    <row r="186" spans="1:1" x14ac:dyDescent="0.25">
      <c r="A186" t="s">
        <v>335</v>
      </c>
    </row>
    <row r="187" spans="1:1" x14ac:dyDescent="0.25">
      <c r="A187" t="s">
        <v>336</v>
      </c>
    </row>
    <row r="188" spans="1:1" x14ac:dyDescent="0.25">
      <c r="A188" t="s">
        <v>161</v>
      </c>
    </row>
    <row r="189" spans="1:1" x14ac:dyDescent="0.25">
      <c r="A189" t="s">
        <v>337</v>
      </c>
    </row>
    <row r="190" spans="1:1" x14ac:dyDescent="0.25">
      <c r="A190" t="s">
        <v>338</v>
      </c>
    </row>
    <row r="191" spans="1:1" x14ac:dyDescent="0.25">
      <c r="A191" t="s">
        <v>339</v>
      </c>
    </row>
    <row r="192" spans="1:1" x14ac:dyDescent="0.25">
      <c r="A192" t="s">
        <v>340</v>
      </c>
    </row>
    <row r="193" spans="1:1" x14ac:dyDescent="0.25">
      <c r="A193" t="s">
        <v>341</v>
      </c>
    </row>
    <row r="194" spans="1:1" x14ac:dyDescent="0.25">
      <c r="A194" t="s">
        <v>342</v>
      </c>
    </row>
    <row r="195" spans="1:1" x14ac:dyDescent="0.25">
      <c r="A195" t="s">
        <v>343</v>
      </c>
    </row>
    <row r="196" spans="1:1" x14ac:dyDescent="0.25">
      <c r="A196" t="s">
        <v>162</v>
      </c>
    </row>
    <row r="197" spans="1:1" x14ac:dyDescent="0.25">
      <c r="A197" t="s">
        <v>344</v>
      </c>
    </row>
    <row r="198" spans="1:1" x14ac:dyDescent="0.25">
      <c r="A198" t="s">
        <v>345</v>
      </c>
    </row>
    <row r="199" spans="1:1" x14ac:dyDescent="0.25">
      <c r="A199" t="s">
        <v>163</v>
      </c>
    </row>
    <row r="200" spans="1:1" x14ac:dyDescent="0.25">
      <c r="A200" t="s">
        <v>346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O59"/>
  <sheetViews>
    <sheetView showGridLines="0" workbookViewId="0">
      <selection activeCell="C31" sqref="C31"/>
    </sheetView>
  </sheetViews>
  <sheetFormatPr defaultRowHeight="15" x14ac:dyDescent="0.25"/>
  <cols>
    <col min="3" max="3" width="13" bestFit="1" customWidth="1"/>
    <col min="4" max="4" width="12.5703125" bestFit="1" customWidth="1"/>
    <col min="5" max="5" width="22.42578125" customWidth="1"/>
    <col min="6" max="6" width="12.5703125" customWidth="1"/>
    <col min="8" max="8" width="14.140625" bestFit="1" customWidth="1"/>
    <col min="10" max="10" width="14.85546875" bestFit="1" customWidth="1"/>
    <col min="11" max="11" width="12.5703125" customWidth="1"/>
    <col min="12" max="12" width="9.5703125" bestFit="1" customWidth="1"/>
    <col min="13" max="13" width="12.42578125" customWidth="1"/>
    <col min="14" max="14" width="11.42578125" bestFit="1" customWidth="1"/>
    <col min="15" max="15" width="11.28515625" bestFit="1" customWidth="1"/>
  </cols>
  <sheetData>
    <row r="2" spans="2:8" x14ac:dyDescent="0.25">
      <c r="B2" s="63" t="s">
        <v>93</v>
      </c>
      <c r="C2" s="63" t="s">
        <v>94</v>
      </c>
      <c r="D2" s="63" t="s">
        <v>95</v>
      </c>
      <c r="E2" s="63" t="s">
        <v>98</v>
      </c>
      <c r="F2" s="63" t="s">
        <v>97</v>
      </c>
      <c r="G2" s="63" t="s">
        <v>96</v>
      </c>
      <c r="H2" s="63" t="s">
        <v>110</v>
      </c>
    </row>
    <row r="3" spans="2:8" x14ac:dyDescent="0.25">
      <c r="B3" s="10">
        <v>1</v>
      </c>
      <c r="C3" s="10">
        <v>4</v>
      </c>
      <c r="D3" s="10">
        <v>0</v>
      </c>
      <c r="E3" s="10" t="s">
        <v>99</v>
      </c>
      <c r="F3" s="10" t="b">
        <f t="shared" ref="F3:F4" si="0">IFERROR(C3=D3,FALSE)</f>
        <v>0</v>
      </c>
      <c r="G3" s="10">
        <f t="shared" ref="G3:G9" si="1">IF(F3=FALSE,0,1)</f>
        <v>0</v>
      </c>
      <c r="H3" s="10">
        <v>1</v>
      </c>
    </row>
    <row r="4" spans="2:8" x14ac:dyDescent="0.25">
      <c r="B4" s="10">
        <v>2</v>
      </c>
      <c r="C4" s="79">
        <f>Assessment!L22/Assessment!L23</f>
        <v>100</v>
      </c>
      <c r="D4" s="62">
        <f>Assessment!L24</f>
        <v>0</v>
      </c>
      <c r="E4" s="10" t="s">
        <v>99</v>
      </c>
      <c r="F4" s="10" t="b">
        <f t="shared" si="0"/>
        <v>0</v>
      </c>
      <c r="G4" s="10">
        <f t="shared" si="1"/>
        <v>0</v>
      </c>
      <c r="H4" s="10">
        <v>1</v>
      </c>
    </row>
    <row r="5" spans="2:8" x14ac:dyDescent="0.25">
      <c r="B5" s="10"/>
      <c r="C5" s="62"/>
      <c r="D5" s="62"/>
      <c r="E5" s="62" t="s">
        <v>100</v>
      </c>
      <c r="F5" s="10" t="b">
        <f>_xlfn.ISFORMULA(Assessment!L24)</f>
        <v>0</v>
      </c>
      <c r="G5" s="10">
        <f t="shared" si="1"/>
        <v>0</v>
      </c>
      <c r="H5" s="10">
        <v>1</v>
      </c>
    </row>
    <row r="6" spans="2:8" x14ac:dyDescent="0.25">
      <c r="B6" s="10">
        <v>3</v>
      </c>
      <c r="C6" s="10">
        <f>SUM(Assessment!L34:L38)</f>
        <v>7.37</v>
      </c>
      <c r="D6" s="10">
        <f>Assessment!L39</f>
        <v>0</v>
      </c>
      <c r="E6" s="10" t="s">
        <v>99</v>
      </c>
      <c r="F6" s="10" t="b">
        <f>IFERROR(C6=D6,FALSE)</f>
        <v>0</v>
      </c>
      <c r="G6" s="10">
        <f t="shared" si="1"/>
        <v>0</v>
      </c>
      <c r="H6" s="10">
        <v>1</v>
      </c>
    </row>
    <row r="7" spans="2:8" x14ac:dyDescent="0.25">
      <c r="B7" s="10"/>
      <c r="C7" s="10"/>
      <c r="D7" s="10"/>
      <c r="E7" s="62" t="s">
        <v>100</v>
      </c>
      <c r="F7" s="10" t="b">
        <f>_xlfn.ISFORMULA(Assessment!L39)</f>
        <v>0</v>
      </c>
      <c r="G7" s="10">
        <f t="shared" si="1"/>
        <v>0</v>
      </c>
      <c r="H7" s="10">
        <v>1</v>
      </c>
    </row>
    <row r="8" spans="2:8" x14ac:dyDescent="0.25">
      <c r="B8" s="10">
        <v>4</v>
      </c>
      <c r="C8" s="10"/>
      <c r="D8" s="10"/>
      <c r="E8" s="10"/>
      <c r="F8" s="10"/>
      <c r="G8" s="10"/>
      <c r="H8" s="10"/>
    </row>
    <row r="9" spans="2:8" x14ac:dyDescent="0.25">
      <c r="B9" s="10">
        <v>5</v>
      </c>
      <c r="C9" s="10">
        <f>Assessment!L34*(1-Assessment!$P$34)</f>
        <v>1.161</v>
      </c>
      <c r="D9" s="10">
        <f>Assessment!M34</f>
        <v>0</v>
      </c>
      <c r="E9" s="10" t="s">
        <v>101</v>
      </c>
      <c r="F9" s="10" t="b">
        <f>IFERROR(C9=D9,FALSE)</f>
        <v>0</v>
      </c>
      <c r="G9" s="10">
        <f t="shared" si="1"/>
        <v>0</v>
      </c>
      <c r="H9" s="10">
        <v>1</v>
      </c>
    </row>
    <row r="10" spans="2:8" x14ac:dyDescent="0.25">
      <c r="B10" s="10"/>
      <c r="C10" s="10">
        <f>Assessment!L35*(1-Assessment!$P$34)</f>
        <v>1.341</v>
      </c>
      <c r="D10" s="10">
        <f>Assessment!M35</f>
        <v>0</v>
      </c>
      <c r="E10" s="10" t="s">
        <v>102</v>
      </c>
      <c r="F10" s="10" t="b">
        <f t="shared" ref="F10:F20" si="2">IFERROR(C10=D10,FALSE)</f>
        <v>0</v>
      </c>
      <c r="G10" s="10">
        <f>IF(COUNTIF($F$10:$F$13,"false")=0,1,0)</f>
        <v>0</v>
      </c>
      <c r="H10" s="10">
        <v>1</v>
      </c>
    </row>
    <row r="11" spans="2:8" x14ac:dyDescent="0.25">
      <c r="B11" s="10"/>
      <c r="C11" s="10">
        <f>Assessment!L36*(1-Assessment!$P$34)</f>
        <v>0.71100000000000008</v>
      </c>
      <c r="D11" s="10">
        <f>Assessment!M36</f>
        <v>0</v>
      </c>
      <c r="E11" s="10" t="s">
        <v>102</v>
      </c>
      <c r="F11" s="10" t="b">
        <f t="shared" si="2"/>
        <v>0</v>
      </c>
      <c r="G11" s="10"/>
      <c r="H11" s="10"/>
    </row>
    <row r="12" spans="2:8" x14ac:dyDescent="0.25">
      <c r="B12" s="10"/>
      <c r="C12" s="10">
        <f>Assessment!L37*(1-Assessment!$P$34)</f>
        <v>2.3400000000000003</v>
      </c>
      <c r="D12" s="10">
        <f>Assessment!M37</f>
        <v>0</v>
      </c>
      <c r="E12" s="10" t="s">
        <v>102</v>
      </c>
      <c r="F12" s="10" t="b">
        <f t="shared" si="2"/>
        <v>0</v>
      </c>
      <c r="G12" s="10"/>
      <c r="H12" s="10"/>
    </row>
    <row r="13" spans="2:8" x14ac:dyDescent="0.25">
      <c r="B13" s="10"/>
      <c r="C13" s="10">
        <f>Assessment!L38*(1-Assessment!$P$34)</f>
        <v>1.08</v>
      </c>
      <c r="D13" s="10">
        <f>Assessment!M38</f>
        <v>0</v>
      </c>
      <c r="E13" s="10" t="s">
        <v>102</v>
      </c>
      <c r="F13" s="10" t="b">
        <f t="shared" si="2"/>
        <v>0</v>
      </c>
      <c r="G13" s="10"/>
      <c r="H13" s="10"/>
    </row>
    <row r="14" spans="2:8" x14ac:dyDescent="0.25">
      <c r="B14" s="10"/>
      <c r="C14" s="10">
        <f>SUM(C9:C13)</f>
        <v>6.6330000000000009</v>
      </c>
      <c r="D14" s="10">
        <f>Assessment!M39</f>
        <v>0</v>
      </c>
      <c r="E14" s="10" t="s">
        <v>103</v>
      </c>
      <c r="F14" s="10" t="b">
        <f t="shared" si="2"/>
        <v>0</v>
      </c>
      <c r="G14" s="10">
        <f>IF(F14=FALSE,0,1)</f>
        <v>0</v>
      </c>
      <c r="H14" s="10">
        <v>1</v>
      </c>
    </row>
    <row r="15" spans="2:8" x14ac:dyDescent="0.25">
      <c r="B15" s="10">
        <v>6</v>
      </c>
      <c r="C15" s="10"/>
      <c r="D15" s="10"/>
      <c r="E15" s="10"/>
      <c r="F15" s="10"/>
      <c r="G15" s="10"/>
      <c r="H15" s="10"/>
    </row>
    <row r="16" spans="2:8" x14ac:dyDescent="0.25">
      <c r="B16" s="10">
        <v>7</v>
      </c>
      <c r="C16" s="77">
        <v>1500</v>
      </c>
      <c r="D16" s="79">
        <f>Assessment!O48</f>
        <v>2100</v>
      </c>
      <c r="E16" s="10" t="s">
        <v>106</v>
      </c>
      <c r="F16" s="10" t="b">
        <f t="shared" si="2"/>
        <v>0</v>
      </c>
      <c r="G16" s="10">
        <f>IF(COUNTIF($F$16:$F$20,"false")=0,1,0)</f>
        <v>0</v>
      </c>
      <c r="H16" s="10">
        <v>1</v>
      </c>
    </row>
    <row r="17" spans="2:9" x14ac:dyDescent="0.25">
      <c r="B17" s="10"/>
      <c r="C17" s="77">
        <v>2100</v>
      </c>
      <c r="D17" s="79">
        <f>Assessment!O49</f>
        <v>1750</v>
      </c>
      <c r="E17" s="10"/>
      <c r="F17" s="10" t="b">
        <f t="shared" si="2"/>
        <v>0</v>
      </c>
      <c r="G17" s="10"/>
      <c r="H17" s="10"/>
    </row>
    <row r="18" spans="2:9" x14ac:dyDescent="0.25">
      <c r="B18" s="10"/>
      <c r="C18" s="77">
        <v>1400</v>
      </c>
      <c r="D18" s="79">
        <f>Assessment!O50</f>
        <v>1400</v>
      </c>
      <c r="E18" s="10"/>
      <c r="F18" s="10" t="b">
        <f t="shared" si="2"/>
        <v>1</v>
      </c>
      <c r="G18" s="10"/>
      <c r="H18" s="10"/>
    </row>
    <row r="19" spans="2:9" x14ac:dyDescent="0.25">
      <c r="B19" s="10"/>
      <c r="C19" s="77">
        <v>1250</v>
      </c>
      <c r="D19" s="79">
        <f>Assessment!O51</f>
        <v>1250</v>
      </c>
      <c r="E19" s="10"/>
      <c r="F19" s="10" t="b">
        <f t="shared" si="2"/>
        <v>1</v>
      </c>
      <c r="G19" s="10"/>
      <c r="H19" s="10"/>
    </row>
    <row r="20" spans="2:9" x14ac:dyDescent="0.25">
      <c r="B20" s="10"/>
      <c r="C20" s="77">
        <v>1750</v>
      </c>
      <c r="D20" s="79">
        <f>Assessment!O52</f>
        <v>1500</v>
      </c>
      <c r="E20" s="10"/>
      <c r="F20" s="10" t="b">
        <f t="shared" si="2"/>
        <v>0</v>
      </c>
      <c r="G20" s="10"/>
      <c r="H20" s="10"/>
    </row>
    <row r="21" spans="2:9" x14ac:dyDescent="0.25">
      <c r="B21" s="10">
        <v>8</v>
      </c>
      <c r="C21" s="10"/>
      <c r="D21" s="10"/>
      <c r="E21" s="10"/>
      <c r="F21" s="10"/>
      <c r="G21" s="10"/>
      <c r="H21" s="10"/>
    </row>
    <row r="22" spans="2:9" x14ac:dyDescent="0.25">
      <c r="B22" s="10">
        <v>9</v>
      </c>
      <c r="C22" s="10"/>
      <c r="D22" s="10"/>
      <c r="E22" s="10"/>
      <c r="F22" s="10"/>
      <c r="G22" s="10"/>
      <c r="H22" s="10"/>
    </row>
    <row r="23" spans="2:9" x14ac:dyDescent="0.25">
      <c r="B23" s="10">
        <v>10</v>
      </c>
      <c r="C23" s="10"/>
      <c r="D23" s="10"/>
      <c r="E23" s="10" t="s">
        <v>100</v>
      </c>
      <c r="F23" s="10" t="b">
        <f>_xlfn.ISFORMULA(Assessment!O55)</f>
        <v>0</v>
      </c>
      <c r="G23" s="10">
        <f>IF(F23=FALSE,0,1)</f>
        <v>0</v>
      </c>
      <c r="H23" s="10">
        <v>1</v>
      </c>
    </row>
    <row r="24" spans="2:9" x14ac:dyDescent="0.25">
      <c r="B24" s="10">
        <v>10</v>
      </c>
      <c r="C24" s="79">
        <v>1400</v>
      </c>
      <c r="D24" s="62">
        <f>Assessment!O55</f>
        <v>0</v>
      </c>
      <c r="E24" s="10" t="s">
        <v>107</v>
      </c>
      <c r="F24" s="10" t="b">
        <f>IFERROR(C24=D24,FALSE)</f>
        <v>0</v>
      </c>
      <c r="G24" s="10">
        <f>IF(F24=FALSE,0,1)</f>
        <v>0</v>
      </c>
      <c r="H24" s="10">
        <v>1</v>
      </c>
    </row>
    <row r="25" spans="2:9" x14ac:dyDescent="0.25">
      <c r="G25" s="67">
        <f>SUM(G3:G24)</f>
        <v>0</v>
      </c>
      <c r="H25" s="67">
        <f>SUM(H3:H24)</f>
        <v>11</v>
      </c>
    </row>
    <row r="26" spans="2:9" x14ac:dyDescent="0.25">
      <c r="H26" s="68">
        <f>G25/H25</f>
        <v>0</v>
      </c>
      <c r="I26" s="69" t="s">
        <v>111</v>
      </c>
    </row>
    <row r="48" spans="11:11" x14ac:dyDescent="0.25">
      <c r="K48" s="1" t="s">
        <v>105</v>
      </c>
    </row>
    <row r="49" spans="11:15" x14ac:dyDescent="0.25">
      <c r="K49" s="1" t="s">
        <v>104</v>
      </c>
    </row>
    <row r="51" spans="11:15" x14ac:dyDescent="0.25">
      <c r="K51" s="18" t="s">
        <v>22</v>
      </c>
      <c r="L51" s="18" t="s">
        <v>28</v>
      </c>
      <c r="M51" s="18" t="s">
        <v>23</v>
      </c>
      <c r="N51" s="18" t="s">
        <v>70</v>
      </c>
      <c r="O51" s="18" t="s">
        <v>24</v>
      </c>
    </row>
    <row r="52" spans="11:15" x14ac:dyDescent="0.25">
      <c r="K52" s="13" t="s">
        <v>71</v>
      </c>
      <c r="L52" s="13" t="s">
        <v>32</v>
      </c>
      <c r="M52" s="13" t="s">
        <v>33</v>
      </c>
      <c r="N52" s="20">
        <v>41579</v>
      </c>
      <c r="O52" s="11">
        <v>15000</v>
      </c>
    </row>
    <row r="53" spans="11:15" x14ac:dyDescent="0.25">
      <c r="K53" s="13" t="s">
        <v>27</v>
      </c>
      <c r="L53" s="13" t="s">
        <v>31</v>
      </c>
      <c r="M53" s="13" t="s">
        <v>34</v>
      </c>
      <c r="N53" s="20">
        <v>39979</v>
      </c>
      <c r="O53" s="11">
        <v>21000</v>
      </c>
    </row>
    <row r="54" spans="11:15" x14ac:dyDescent="0.25">
      <c r="K54" s="13" t="s">
        <v>26</v>
      </c>
      <c r="L54" s="13" t="s">
        <v>30</v>
      </c>
      <c r="M54" s="13" t="s">
        <v>33</v>
      </c>
      <c r="N54" s="20">
        <v>39873</v>
      </c>
      <c r="O54" s="11">
        <v>14000</v>
      </c>
    </row>
    <row r="55" spans="11:15" x14ac:dyDescent="0.25">
      <c r="K55" s="13" t="s">
        <v>25</v>
      </c>
      <c r="L55" s="13" t="s">
        <v>3</v>
      </c>
      <c r="M55" s="13" t="s">
        <v>33</v>
      </c>
      <c r="N55" s="20">
        <v>41640</v>
      </c>
      <c r="O55" s="11">
        <v>12500</v>
      </c>
    </row>
    <row r="56" spans="11:15" x14ac:dyDescent="0.25">
      <c r="K56" s="13" t="s">
        <v>25</v>
      </c>
      <c r="L56" s="13" t="s">
        <v>29</v>
      </c>
      <c r="M56" s="13" t="s">
        <v>34</v>
      </c>
      <c r="N56" s="20">
        <v>41153</v>
      </c>
      <c r="O56" s="11">
        <v>17500</v>
      </c>
    </row>
    <row r="57" spans="11:15" x14ac:dyDescent="0.25">
      <c r="K57" s="13"/>
      <c r="L57" s="13"/>
      <c r="M57" s="13"/>
      <c r="N57" s="13"/>
      <c r="O57" s="13"/>
    </row>
    <row r="58" spans="11:15" x14ac:dyDescent="0.25">
      <c r="K58" s="21"/>
      <c r="L58" s="21"/>
      <c r="M58" s="21"/>
      <c r="N58" s="21"/>
      <c r="O58" s="21"/>
    </row>
    <row r="59" spans="11:15" x14ac:dyDescent="0.25">
      <c r="K59" s="21"/>
      <c r="L59" s="21"/>
      <c r="M59" s="22" t="s">
        <v>42</v>
      </c>
      <c r="N59" s="23"/>
      <c r="O59" s="14"/>
    </row>
  </sheetData>
  <sortState xmlns:xlrd2="http://schemas.microsoft.com/office/spreadsheetml/2017/richdata2" ref="K48:O52">
    <sortCondition ref="K17:K21"/>
    <sortCondition ref="L17:L21"/>
  </sortState>
  <conditionalFormatting sqref="K49">
    <cfRule type="expression" dxfId="2" priority="2">
      <formula>Time_Now&gt;=Time_End</formula>
    </cfRule>
  </conditionalFormatting>
  <conditionalFormatting sqref="K51:O59">
    <cfRule type="expression" dxfId="1" priority="3">
      <formula>Time_Now&gt;=Time_End</formula>
    </cfRule>
  </conditionalFormatting>
  <conditionalFormatting sqref="C16:C20">
    <cfRule type="expression" dxfId="0" priority="1">
      <formula>Time_Now&gt;=Time_End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2:B11"/>
  <sheetViews>
    <sheetView showGridLines="0" workbookViewId="0">
      <selection activeCell="C31" sqref="C31"/>
    </sheetView>
  </sheetViews>
  <sheetFormatPr defaultRowHeight="15" x14ac:dyDescent="0.25"/>
  <cols>
    <col min="1" max="1" width="30.85546875" bestFit="1" customWidth="1"/>
    <col min="2" max="2" width="35.7109375" bestFit="1" customWidth="1"/>
  </cols>
  <sheetData>
    <row r="2" spans="1:2" x14ac:dyDescent="0.25">
      <c r="B2" s="67" t="s">
        <v>120</v>
      </c>
    </row>
    <row r="3" spans="1:2" x14ac:dyDescent="0.25">
      <c r="A3" s="72" t="s">
        <v>49</v>
      </c>
      <c r="B3" s="10">
        <f>First_Name</f>
        <v>0</v>
      </c>
    </row>
    <row r="4" spans="1:2" x14ac:dyDescent="0.25">
      <c r="A4" s="72" t="s">
        <v>22</v>
      </c>
      <c r="B4" s="10">
        <f>Surname</f>
        <v>0</v>
      </c>
    </row>
    <row r="5" spans="1:2" x14ac:dyDescent="0.25">
      <c r="A5" s="72" t="s">
        <v>51</v>
      </c>
      <c r="B5" s="10">
        <f>Email_Address</f>
        <v>0</v>
      </c>
    </row>
    <row r="6" spans="1:2" x14ac:dyDescent="0.25">
      <c r="A6" s="72" t="s">
        <v>121</v>
      </c>
      <c r="B6" s="10">
        <f>Organization</f>
        <v>0</v>
      </c>
    </row>
    <row r="7" spans="1:2" x14ac:dyDescent="0.25">
      <c r="A7" s="72" t="s">
        <v>122</v>
      </c>
      <c r="B7" s="10">
        <f>Job_Title</f>
        <v>0</v>
      </c>
    </row>
    <row r="8" spans="1:2" x14ac:dyDescent="0.25">
      <c r="A8" s="72" t="s">
        <v>123</v>
      </c>
      <c r="B8" s="10">
        <f>Cell_Number</f>
        <v>0</v>
      </c>
    </row>
    <row r="9" spans="1:2" x14ac:dyDescent="0.25">
      <c r="A9" s="72" t="s">
        <v>111</v>
      </c>
      <c r="B9" s="73">
        <f>Percentage_achieved</f>
        <v>0</v>
      </c>
    </row>
    <row r="10" spans="1:2" x14ac:dyDescent="0.25">
      <c r="A10" s="72" t="s">
        <v>124</v>
      </c>
      <c r="B10" s="74" t="str">
        <f>Your_Rating</f>
        <v>Excel Virgin</v>
      </c>
    </row>
    <row r="11" spans="1:2" x14ac:dyDescent="0.25">
      <c r="A11" s="72" t="s">
        <v>125</v>
      </c>
      <c r="B11" s="74" t="str">
        <f>Workshop_Recommendation</f>
        <v>Excel 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40</vt:i4>
      </vt:variant>
    </vt:vector>
  </HeadingPairs>
  <TitlesOfParts>
    <vt:vector size="46" baseType="lpstr">
      <vt:lpstr>Welcome</vt:lpstr>
      <vt:lpstr>Assessment</vt:lpstr>
      <vt:lpstr>Information</vt:lpstr>
      <vt:lpstr>Lists</vt:lpstr>
      <vt:lpstr>Results Check</vt:lpstr>
      <vt:lpstr>Import</vt:lpstr>
      <vt:lpstr>Cell_Number</vt:lpstr>
      <vt:lpstr>Country</vt:lpstr>
      <vt:lpstr>Email_Address</vt:lpstr>
      <vt:lpstr>Email_Attachment</vt:lpstr>
      <vt:lpstr>Email_BCc</vt:lpstr>
      <vt:lpstr>Email_Body</vt:lpstr>
      <vt:lpstr>Email_Cc</vt:lpstr>
      <vt:lpstr>Email_Subject</vt:lpstr>
      <vt:lpstr>Email_To</vt:lpstr>
      <vt:lpstr>EmailStart_Attachment</vt:lpstr>
      <vt:lpstr>EmailStart_BCc</vt:lpstr>
      <vt:lpstr>EmailStart_Body</vt:lpstr>
      <vt:lpstr>EmailStart_Cc</vt:lpstr>
      <vt:lpstr>EmailStart_Subject</vt:lpstr>
      <vt:lpstr>EmailStart_To</vt:lpstr>
      <vt:lpstr>First_Name</vt:lpstr>
      <vt:lpstr>Job_Title</vt:lpstr>
      <vt:lpstr>List_of_Countries</vt:lpstr>
      <vt:lpstr>New_File_Path</vt:lpstr>
      <vt:lpstr>New_Short_Name</vt:lpstr>
      <vt:lpstr>Organization</vt:lpstr>
      <vt:lpstr>Percentage_achieved</vt:lpstr>
      <vt:lpstr>Percentage_Achieved_Sentence</vt:lpstr>
      <vt:lpstr>Rating_Lookup</vt:lpstr>
      <vt:lpstr>Save_Button_Click_Flag</vt:lpstr>
      <vt:lpstr>Surname</vt:lpstr>
      <vt:lpstr>This_Workbook_File_Path</vt:lpstr>
      <vt:lpstr>This_Workbook_Short_Name</vt:lpstr>
      <vt:lpstr>Time_End</vt:lpstr>
      <vt:lpstr>Time_Now</vt:lpstr>
      <vt:lpstr>Time_Start</vt:lpstr>
      <vt:lpstr>Today_s_Date</vt:lpstr>
      <vt:lpstr>Values_To_Import_Into_Assessment_Report</vt:lpstr>
      <vt:lpstr>Workbook_Location</vt:lpstr>
      <vt:lpstr>Workshop_Recommendation</vt:lpstr>
      <vt:lpstr>Workshop_Recommendation_Sentence</vt:lpstr>
      <vt:lpstr>Your_Details</vt:lpstr>
      <vt:lpstr>Your_details_Check</vt:lpstr>
      <vt:lpstr>Your_Rating</vt:lpstr>
      <vt:lpstr>Your_Rating_Sentence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Avi Levy</cp:lastModifiedBy>
  <dcterms:created xsi:type="dcterms:W3CDTF">2014-01-31T14:51:23Z</dcterms:created>
  <dcterms:modified xsi:type="dcterms:W3CDTF">2026-05-19T08:29:59Z</dcterms:modified>
</cp:coreProperties>
</file>